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730" windowHeight="11760" activeTab="1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5'!$A$1:$D$31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3" l="1"/>
  <c r="E31" i="3"/>
  <c r="F26" i="3"/>
  <c r="E26" i="3"/>
  <c r="E27" i="3"/>
  <c r="F22" i="3"/>
  <c r="E22" i="3"/>
  <c r="C23" i="3"/>
  <c r="F23" i="3" s="1"/>
  <c r="D23" i="3"/>
  <c r="E23" i="3" s="1"/>
  <c r="F21" i="3"/>
  <c r="E21" i="3"/>
  <c r="D28" i="1" l="1"/>
  <c r="D27" i="1"/>
  <c r="D8" i="2" l="1"/>
  <c r="C37" i="1" l="1"/>
  <c r="C49" i="1"/>
  <c r="C45" i="1"/>
  <c r="C44" i="1" l="1"/>
  <c r="D76" i="1"/>
  <c r="C95" i="1" l="1"/>
  <c r="C93" i="1" s="1"/>
  <c r="C15" i="5" l="1"/>
  <c r="C19" i="5" s="1"/>
  <c r="B15" i="5"/>
  <c r="B14" i="5"/>
  <c r="C18" i="5" l="1"/>
  <c r="C17" i="5"/>
  <c r="C25" i="5"/>
  <c r="C27" i="5"/>
  <c r="C26" i="5"/>
  <c r="D34" i="1" l="1"/>
  <c r="D63" i="1"/>
  <c r="D24" i="1" l="1"/>
  <c r="D89" i="1" s="1"/>
  <c r="C34" i="1"/>
  <c r="C63" i="1"/>
  <c r="D29" i="1" l="1"/>
  <c r="D96" i="1" l="1"/>
  <c r="D16" i="2" s="1"/>
  <c r="D95" i="1"/>
  <c r="D93" i="1" s="1"/>
  <c r="F9" i="4"/>
  <c r="E9" i="4"/>
  <c r="D54" i="1"/>
  <c r="D25" i="2" l="1"/>
  <c r="D97" i="1"/>
  <c r="D23" i="2" s="1"/>
  <c r="B27" i="5" l="1"/>
  <c r="B26" i="5"/>
  <c r="B25" i="5"/>
  <c r="C97" i="1" l="1"/>
  <c r="C23" i="2" s="1"/>
  <c r="C8" i="2" l="1"/>
  <c r="D21" i="2"/>
  <c r="D15" i="2"/>
  <c r="E44" i="3"/>
  <c r="F44" i="3"/>
  <c r="E45" i="3"/>
  <c r="F45" i="3"/>
  <c r="E10" i="3" l="1"/>
  <c r="F10" i="3"/>
  <c r="C13" i="3"/>
  <c r="D13" i="3"/>
  <c r="D11" i="3"/>
  <c r="C11" i="3"/>
  <c r="D8" i="4"/>
  <c r="C8" i="4"/>
  <c r="F10" i="4"/>
  <c r="F8" i="4" s="1"/>
  <c r="E10" i="4"/>
  <c r="E8" i="4" s="1"/>
  <c r="B18" i="5"/>
  <c r="B19" i="5"/>
  <c r="B17" i="5"/>
  <c r="B20" i="5"/>
  <c r="D9" i="5"/>
  <c r="D10" i="5"/>
  <c r="D11" i="5"/>
  <c r="D13" i="5"/>
  <c r="D14" i="5"/>
  <c r="D15" i="5"/>
  <c r="D22" i="5"/>
  <c r="D23" i="5"/>
  <c r="D9" i="3" l="1"/>
  <c r="D27" i="5"/>
  <c r="C9" i="3"/>
  <c r="C43" i="3" s="1"/>
  <c r="D43" i="3"/>
  <c r="F13" i="3"/>
  <c r="E13" i="3"/>
  <c r="E14" i="3"/>
  <c r="F14" i="3"/>
  <c r="E11" i="3"/>
  <c r="F11" i="3"/>
  <c r="D17" i="5"/>
  <c r="D26" i="5"/>
  <c r="D19" i="5"/>
  <c r="C12" i="5"/>
  <c r="B12" i="5"/>
  <c r="C8" i="5"/>
  <c r="B8" i="5"/>
  <c r="D12" i="5" l="1"/>
  <c r="C20" i="5"/>
  <c r="D20" i="5" s="1"/>
  <c r="D21" i="5"/>
  <c r="D8" i="5"/>
  <c r="E9" i="3"/>
  <c r="F9" i="3"/>
  <c r="F43" i="3"/>
  <c r="E43" i="3"/>
  <c r="D18" i="5"/>
  <c r="D25" i="5" l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8" i="1"/>
  <c r="F79" i="1"/>
  <c r="F80" i="1"/>
  <c r="F81" i="1"/>
  <c r="F82" i="1"/>
  <c r="F83" i="1"/>
  <c r="F84" i="1"/>
  <c r="F85" i="1"/>
  <c r="F86" i="1"/>
  <c r="F87" i="1"/>
  <c r="F88" i="1"/>
  <c r="F92" i="1"/>
  <c r="E25" i="1"/>
  <c r="E28" i="1"/>
  <c r="C98" i="1"/>
  <c r="E94" i="1"/>
  <c r="D24" i="3"/>
  <c r="D98" i="1"/>
  <c r="C96" i="1"/>
  <c r="D77" i="1"/>
  <c r="D99" i="1" s="1"/>
  <c r="C77" i="1"/>
  <c r="C99" i="1" s="1"/>
  <c r="C54" i="1"/>
  <c r="C29" i="1"/>
  <c r="F28" i="2"/>
  <c r="E28" i="2"/>
  <c r="F27" i="2"/>
  <c r="E27" i="2"/>
  <c r="F26" i="2"/>
  <c r="E26" i="2"/>
  <c r="F24" i="2"/>
  <c r="E24" i="2"/>
  <c r="F23" i="2"/>
  <c r="E23" i="2"/>
  <c r="F22" i="2"/>
  <c r="E22" i="2"/>
  <c r="F20" i="2"/>
  <c r="E20" i="2"/>
  <c r="F19" i="2"/>
  <c r="E19" i="2"/>
  <c r="F18" i="2"/>
  <c r="E18" i="2"/>
  <c r="F17" i="2"/>
  <c r="E17" i="2"/>
  <c r="F14" i="2"/>
  <c r="E14" i="2"/>
  <c r="F13" i="2"/>
  <c r="E13" i="2"/>
  <c r="F12" i="2"/>
  <c r="E12" i="2"/>
  <c r="F11" i="2"/>
  <c r="E11" i="2"/>
  <c r="F10" i="2"/>
  <c r="E10" i="2"/>
  <c r="F9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E92" i="1"/>
  <c r="C100" i="1" l="1"/>
  <c r="C90" i="1" s="1"/>
  <c r="C91" i="1" s="1"/>
  <c r="C25" i="2"/>
  <c r="C16" i="2"/>
  <c r="E77" i="1"/>
  <c r="F98" i="1"/>
  <c r="F77" i="1"/>
  <c r="E96" i="1"/>
  <c r="C24" i="3"/>
  <c r="E24" i="3" s="1"/>
  <c r="F97" i="1"/>
  <c r="F89" i="1"/>
  <c r="F54" i="1"/>
  <c r="E54" i="1"/>
  <c r="F95" i="1"/>
  <c r="E29" i="1"/>
  <c r="F96" i="1"/>
  <c r="F93" i="1"/>
  <c r="F29" i="1"/>
  <c r="F94" i="1"/>
  <c r="F24" i="1"/>
  <c r="E24" i="1"/>
  <c r="E89" i="1"/>
  <c r="E98" i="1"/>
  <c r="E95" i="1"/>
  <c r="E97" i="1"/>
  <c r="F8" i="2"/>
  <c r="E8" i="2"/>
  <c r="C21" i="2" l="1"/>
  <c r="E25" i="2"/>
  <c r="F25" i="2"/>
  <c r="C15" i="2"/>
  <c r="E16" i="2"/>
  <c r="F16" i="2"/>
  <c r="D100" i="1"/>
  <c r="F99" i="1"/>
  <c r="E99" i="1"/>
  <c r="F24" i="3"/>
  <c r="F27" i="3"/>
  <c r="E93" i="1"/>
  <c r="E15" i="2" l="1"/>
  <c r="F15" i="2"/>
  <c r="E21" i="2"/>
  <c r="F21" i="2"/>
  <c r="E100" i="1"/>
  <c r="D90" i="1"/>
  <c r="F100" i="1"/>
  <c r="D91" i="1" l="1"/>
  <c r="E90" i="1"/>
  <c r="F90" i="1"/>
  <c r="E91" i="1" l="1"/>
  <c r="F91" i="1"/>
</calcChain>
</file>

<file path=xl/sharedStrings.xml><?xml version="1.0" encoding="utf-8"?>
<sst xmlns="http://schemas.openxmlformats.org/spreadsheetml/2006/main" count="262" uniqueCount="192">
  <si>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</si>
  <si>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</si>
  <si>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</si>
  <si>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</si>
  <si>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</si>
  <si>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</si>
  <si>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</si>
  <si>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</si>
  <si>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</si>
  <si>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</si>
  <si>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</si>
  <si>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</si>
  <si>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</si>
  <si>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</si>
  <si>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</si>
  <si>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</si>
  <si>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</si>
  <si>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</si>
  <si>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</si>
  <si>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</si>
  <si>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</si>
  <si>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</si>
  <si>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</si>
  <si>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</si>
  <si>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</si>
  <si>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</si>
  <si>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</si>
  <si>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</si>
  <si>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</si>
  <si>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</si>
  <si>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</si>
  <si>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</si>
  <si>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</si>
  <si>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</si>
  <si>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</si>
  <si>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</si>
  <si>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</si>
  <si>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</si>
  <si>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</si>
  <si>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</si>
  <si>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</si>
  <si>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</si>
  <si>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</si>
  <si>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</si>
  <si>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</si>
  <si>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</si>
  <si>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</si>
  <si>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</si>
  <si>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</si>
  <si>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</si>
  <si>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</si>
  <si>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</si>
  <si>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</si>
  <si>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</si>
  <si>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</si>
  <si>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</si>
  <si>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</si>
  <si>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</si>
  <si>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</si>
  <si>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</si>
  <si>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</si>
  <si>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</si>
  <si>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</si>
  <si>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</si>
  <si>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</si>
  <si>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</si>
  <si>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</si>
  <si>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</si>
  <si>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</si>
  <si>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</si>
  <si>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</si>
  <si>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</si>
  <si>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</si>
  <si>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</si>
  <si>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</si>
  <si>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</si>
  <si>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</si>
  <si>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</si>
  <si>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</si>
  <si>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</si>
  <si>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</si>
  <si>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</si>
  <si>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</si>
  <si>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</si>
  <si>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</si>
  <si>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</si>
  <si>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</si>
  <si>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</si>
  <si>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</si>
  <si>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</si>
  <si>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</si>
  <si>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</si>
  <si>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</si>
  <si>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</si>
  <si>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</si>
  <si>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</si>
  <si>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</si>
  <si>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</si>
  <si>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</si>
  <si>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</si>
  <si>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</si>
  <si>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</si>
  <si>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</si>
  <si>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</si>
  <si>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</si>
  <si>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</si>
  <si>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</si>
  <si>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</si>
  <si>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</si>
  <si>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</si>
  <si>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</si>
  <si>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</si>
  <si>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</si>
  <si>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</si>
  <si>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</si>
  <si>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</si>
  <si>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</si>
  <si>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</si>
  <si>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</si>
  <si>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</si>
  <si>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</si>
  <si>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</si>
  <si>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</si>
  <si>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</si>
  <si>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</si>
  <si>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</si>
  <si>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</si>
  <si>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</si>
  <si>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</si>
  <si>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</si>
  <si>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</si>
  <si>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</si>
  <si>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</si>
  <si>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</si>
  <si>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</si>
  <si>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</si>
  <si>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</si>
  <si>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</si>
  <si>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</si>
  <si>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</si>
  <si>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</si>
  <si>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</si>
  <si>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</si>
  <si>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</si>
  <si>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</si>
  <si>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</si>
  <si>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</si>
  <si>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</si>
  <si>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</si>
  <si>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</si>
  <si>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</si>
  <si>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</si>
  <si>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</si>
  <si>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</si>
  <si>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</si>
  <si>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</si>
  <si>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</si>
  <si>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</si>
  <si>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</si>
  <si>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</si>
  <si>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</si>
  <si>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</si>
  <si>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</si>
  <si>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</si>
  <si>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</si>
  <si>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</si>
  <si>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</si>
  <si>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</si>
  <si>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</si>
  <si>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</si>
  <si>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</si>
  <si>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</si>
  <si>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</si>
  <si>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</si>
  <si>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</si>
  <si>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</si>
  <si>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Антон ГОНЧАРУК</t>
  </si>
  <si>
    <t>01991783</t>
  </si>
  <si>
    <t>86.10</t>
  </si>
  <si>
    <t>Додаток 1</t>
  </si>
  <si>
    <t>до рішення Малинської міської ради</t>
  </si>
  <si>
    <t>__-ї сесії _____________ скликання</t>
  </si>
  <si>
    <t>від ___.___.2023р. № _____</t>
  </si>
  <si>
    <t>КОМУНАЛЬНОГО НЕКОМЕРЦІЙНОГО ПІДПРИЄМСТВА «МАЛИНСЬКА МІСЬКА ЛІКАРНЯ» МАЛИНСЬКОЇ МІСЬКОЇ РАДИ</t>
  </si>
  <si>
    <t>В.о.директора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</si>
  <si>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 осіб,які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</si>
  <si>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за 1 квартал 2023 року</t>
  </si>
  <si>
    <t>не входять суми перших 5 дн.тимчас.непрацездатності,вихідна допомога</t>
  </si>
  <si>
    <t>Інші цілі (зарплата)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</si>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</sst>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9" fontId="6" fillId="2" borderId="3" xfId="0" applyNumberFormat="1" applyFont="1" applyFill="1" applyBorder="1" applyAlignment="1">
      <alignment horizontal="right" vertical="center" wrapText="1"/>
    </xf>
    <xf numFmtId="10" fontId="6" fillId="2" borderId="3" xfId="0" applyNumberFormat="1" applyFont="1" applyFill="1" applyBorder="1" applyAlignment="1">
      <alignment vertical="center" wrapText="1"/>
    </xf>
    <xf numFmtId="10" fontId="6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3" fillId="0" borderId="12" xfId="0" applyNumberFormat="1" applyFont="1" applyBorder="1" applyAlignment="1">
      <alignment horizontal="right" vertical="center" wrapText="1"/>
    </xf>
    <xf numFmtId="0" fontId="3" fillId="0" borderId="18" xfId="0" applyFont="1" applyBorder="1" applyAlignment="1"/>
    <xf numFmtId="0" fontId="3" fillId="0" borderId="0" xfId="0" applyFont="1" applyAlignment="1"/>
    <xf numFmtId="0" fontId="19" fillId="0" borderId="19" xfId="0" applyFont="1" applyFill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0" fontId="26" fillId="0" borderId="12" xfId="0" applyFont="1" applyFill="1" applyBorder="1" applyAlignment="1">
      <alignment vertical="center" wrapText="1"/>
    </xf>
    <xf numFmtId="0" fontId="26" fillId="3" borderId="12" xfId="0" applyFont="1" applyFill="1" applyBorder="1" applyAlignment="1">
      <alignment vertical="center" wrapText="1"/>
    </xf>
    <xf numFmtId="164" fontId="26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64" fontId="26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164" fontId="22" fillId="0" borderId="12" xfId="0" applyNumberFormat="1" applyFont="1" applyFill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Fill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164" fontId="26" fillId="3" borderId="12" xfId="0" applyNumberFormat="1" applyFont="1" applyFill="1" applyBorder="1" applyAlignment="1">
      <alignment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0" fontId="3" fillId="3" borderId="12" xfId="0" applyFont="1" applyFill="1" applyBorder="1" applyAlignment="1">
      <alignment horizontal="center" vertical="center" wrapText="1"/>
    </xf>
    <xf numFmtId="164" fontId="22" fillId="3" borderId="12" xfId="0" applyNumberFormat="1" applyFont="1" applyFill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right" vertical="center"/>
    </xf>
    <xf numFmtId="0" fontId="22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Border="1" applyAlignment="1">
      <alignment horizontal="left" wrapText="1"/>
    </xf>
    <xf numFmtId="0" fontId="22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2" fillId="0" borderId="16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" fontId="26" fillId="0" borderId="1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"/>
  <sheetViews>
    <sheetView topLeftCell="A88" zoomScale="110" zoomScaleNormal="110" workbookViewId="0">
      <selection activeCell="C88" sqref="C88"/>
    </sheetView>
  </sheetViews>
  <sheetFormatPr defaultColWidth="8.85546875" defaultRowHeight="15.75" x14ac:dyDescent="0.25"/>
  <cols>
    <col min="1" max="1" width="42.42578125" style="2" customWidth="1"/>
    <col min="2" max="2" width="9.7109375" style="8" customWidth="1"/>
    <col min="3" max="3" width="12.7109375" style="2" customWidth="1"/>
    <col min="4" max="4" width="13.5703125" style="2" customWidth="1"/>
    <col min="5" max="5" width="10" style="2" customWidth="1"/>
    <col min="6" max="6" width="17.5703125" style="2" customWidth="1"/>
    <col min="7" max="16384" width="8.85546875" style="2"/>
  </cols>
  <sheetData>
    <row r="1" spans="1:7" ht="18.75" x14ac:dyDescent="0.3">
      <c r="A1" s="79"/>
      <c r="B1" s="78"/>
      <c r="C1" s="79"/>
      <c r="D1" s="69"/>
      <c r="E1" s="79"/>
      <c r="F1" s="69" t="s">
        <v>179</v>
      </c>
    </row>
    <row r="2" spans="1:7" ht="18.75" x14ac:dyDescent="0.3">
      <c r="A2" s="79"/>
      <c r="B2" s="126" t="s">
        <v>180</v>
      </c>
      <c r="C2" s="126"/>
      <c r="D2" s="126"/>
      <c r="E2" s="126"/>
      <c r="F2" s="126"/>
    </row>
    <row r="3" spans="1:7" ht="18.75" x14ac:dyDescent="0.3">
      <c r="A3" s="79"/>
      <c r="B3" s="111"/>
      <c r="C3" s="111"/>
      <c r="D3" s="126" t="s">
        <v>181</v>
      </c>
      <c r="E3" s="126"/>
      <c r="F3" s="126"/>
    </row>
    <row r="4" spans="1:7" ht="18.75" x14ac:dyDescent="0.3">
      <c r="A4" s="79"/>
      <c r="B4" s="112"/>
      <c r="C4" s="113"/>
      <c r="D4" s="126" t="s">
        <v>182</v>
      </c>
      <c r="E4" s="126"/>
      <c r="F4" s="126"/>
    </row>
    <row r="5" spans="1:7" ht="18.75" x14ac:dyDescent="0.3">
      <c r="A5" s="147"/>
      <c r="B5" s="150"/>
      <c r="C5" s="148"/>
      <c r="D5" s="146" t="s">
        <v>0</v>
      </c>
      <c r="E5" s="146"/>
      <c r="F5" s="146"/>
      <c r="G5" s="17"/>
    </row>
    <row r="6" spans="1:7" ht="67.5" customHeight="1" x14ac:dyDescent="0.3">
      <c r="A6" s="72" t="s">
        <v>1</v>
      </c>
      <c r="B6" s="129" t="s">
        <v>173</v>
      </c>
      <c r="C6" s="130"/>
      <c r="D6" s="149" t="s">
        <v>2</v>
      </c>
      <c r="E6" s="149"/>
      <c r="F6" s="73" t="s">
        <v>177</v>
      </c>
    </row>
    <row r="7" spans="1:7" ht="83.25" customHeight="1" x14ac:dyDescent="0.3">
      <c r="A7" s="72" t="s">
        <v>3</v>
      </c>
      <c r="B7" s="129" t="s">
        <v>168</v>
      </c>
      <c r="C7" s="130"/>
      <c r="D7" s="149" t="s">
        <v>4</v>
      </c>
      <c r="E7" s="149"/>
      <c r="F7" s="72"/>
    </row>
    <row r="8" spans="1:7" ht="18.75" x14ac:dyDescent="0.3">
      <c r="A8" s="72" t="s">
        <v>5</v>
      </c>
      <c r="B8" s="129" t="s">
        <v>174</v>
      </c>
      <c r="C8" s="130"/>
      <c r="D8" s="149" t="s">
        <v>6</v>
      </c>
      <c r="E8" s="149"/>
      <c r="F8" s="74"/>
    </row>
    <row r="9" spans="1:7" ht="64.5" customHeight="1" x14ac:dyDescent="0.3">
      <c r="A9" s="75" t="s">
        <v>7</v>
      </c>
      <c r="B9" s="129" t="s">
        <v>175</v>
      </c>
      <c r="C9" s="130"/>
      <c r="D9" s="149" t="s">
        <v>8</v>
      </c>
      <c r="E9" s="149"/>
      <c r="F9" s="76" t="s">
        <v>178</v>
      </c>
    </row>
    <row r="10" spans="1:7" ht="18.75" x14ac:dyDescent="0.3">
      <c r="A10" s="72" t="s">
        <v>9</v>
      </c>
      <c r="B10" s="129" t="s">
        <v>169</v>
      </c>
      <c r="C10" s="130"/>
      <c r="D10" s="149" t="s">
        <v>10</v>
      </c>
      <c r="E10" s="149"/>
      <c r="F10" s="63">
        <v>1810900000</v>
      </c>
    </row>
    <row r="11" spans="1:7" ht="18.75" x14ac:dyDescent="0.3">
      <c r="A11" s="72" t="s">
        <v>11</v>
      </c>
      <c r="B11" s="151"/>
      <c r="C11" s="152"/>
      <c r="D11" s="147"/>
      <c r="E11" s="148"/>
      <c r="F11" s="74"/>
    </row>
    <row r="12" spans="1:7" ht="42.75" customHeight="1" x14ac:dyDescent="0.3">
      <c r="A12" s="75" t="s">
        <v>184</v>
      </c>
      <c r="B12" s="129" t="s">
        <v>176</v>
      </c>
      <c r="C12" s="130"/>
      <c r="D12" s="147"/>
      <c r="E12" s="148"/>
      <c r="F12" s="74"/>
    </row>
    <row r="13" spans="1:7" ht="18.75" x14ac:dyDescent="0.3">
      <c r="A13" s="77"/>
      <c r="B13" s="78"/>
      <c r="C13" s="79"/>
      <c r="D13" s="79"/>
      <c r="E13" s="79"/>
      <c r="F13" s="79"/>
      <c r="G13" s="13"/>
    </row>
    <row r="14" spans="1:7" ht="18.75" x14ac:dyDescent="0.25">
      <c r="A14" s="131" t="s">
        <v>12</v>
      </c>
      <c r="B14" s="131"/>
      <c r="C14" s="131"/>
      <c r="D14" s="131"/>
      <c r="E14" s="131"/>
      <c r="F14" s="131"/>
      <c r="G14" s="3"/>
    </row>
    <row r="15" spans="1:7" ht="41.25" customHeight="1" x14ac:dyDescent="0.25">
      <c r="A15" s="132" t="s">
        <v>183</v>
      </c>
      <c r="B15" s="132"/>
      <c r="C15" s="132"/>
      <c r="D15" s="132"/>
      <c r="E15" s="132"/>
      <c r="F15" s="132"/>
      <c r="G15" s="4"/>
    </row>
    <row r="16" spans="1:7" ht="18.75" x14ac:dyDescent="0.25">
      <c r="A16" s="131" t="s">
        <v>186</v>
      </c>
      <c r="B16" s="131"/>
      <c r="C16" s="131"/>
      <c r="D16" s="131"/>
      <c r="E16" s="131"/>
      <c r="F16" s="131"/>
      <c r="G16" s="4"/>
    </row>
    <row r="17" spans="1:7" ht="18.75" x14ac:dyDescent="0.3">
      <c r="A17" s="80"/>
      <c r="B17" s="78"/>
      <c r="C17" s="79"/>
      <c r="D17" s="79"/>
      <c r="E17" s="79"/>
      <c r="F17" s="80" t="s">
        <v>13</v>
      </c>
      <c r="G17" s="4"/>
    </row>
    <row r="18" spans="1:7" ht="18.75" x14ac:dyDescent="0.25">
      <c r="A18" s="131" t="s">
        <v>14</v>
      </c>
      <c r="B18" s="131"/>
      <c r="C18" s="131"/>
      <c r="D18" s="131"/>
      <c r="E18" s="131"/>
      <c r="F18" s="131"/>
      <c r="G18" s="4"/>
    </row>
    <row r="19" spans="1:7" ht="18.75" x14ac:dyDescent="0.3">
      <c r="A19" s="79"/>
      <c r="B19" s="78"/>
      <c r="C19" s="79"/>
      <c r="D19" s="79"/>
      <c r="E19" s="79"/>
      <c r="F19" s="79"/>
      <c r="G19" s="4"/>
    </row>
    <row r="20" spans="1:7" s="8" customFormat="1" ht="15" customHeight="1" x14ac:dyDescent="0.25">
      <c r="A20" s="136" t="s">
        <v>15</v>
      </c>
      <c r="B20" s="136" t="s">
        <v>95</v>
      </c>
      <c r="C20" s="133" t="s">
        <v>18</v>
      </c>
      <c r="D20" s="134"/>
      <c r="E20" s="134"/>
      <c r="F20" s="135"/>
      <c r="G20" s="4"/>
    </row>
    <row r="21" spans="1:7" s="8" customFormat="1" ht="36" customHeight="1" x14ac:dyDescent="0.25">
      <c r="A21" s="137"/>
      <c r="B21" s="137"/>
      <c r="C21" s="81" t="s">
        <v>19</v>
      </c>
      <c r="D21" s="81" t="s">
        <v>20</v>
      </c>
      <c r="E21" s="81" t="s">
        <v>21</v>
      </c>
      <c r="F21" s="81" t="s">
        <v>22</v>
      </c>
      <c r="G21" s="4"/>
    </row>
    <row r="22" spans="1:7" s="8" customFormat="1" ht="18.75" x14ac:dyDescent="0.25">
      <c r="A22" s="81">
        <v>1</v>
      </c>
      <c r="B22" s="81">
        <v>2</v>
      </c>
      <c r="C22" s="81">
        <v>3</v>
      </c>
      <c r="D22" s="81">
        <v>4</v>
      </c>
      <c r="E22" s="81">
        <v>5</v>
      </c>
      <c r="F22" s="81">
        <v>6</v>
      </c>
      <c r="G22" s="4"/>
    </row>
    <row r="23" spans="1:7" ht="18.75" x14ac:dyDescent="0.25">
      <c r="A23" s="82" t="s">
        <v>23</v>
      </c>
      <c r="B23" s="83"/>
      <c r="C23" s="84"/>
      <c r="D23" s="84"/>
      <c r="E23" s="84"/>
      <c r="F23" s="84"/>
      <c r="G23" s="4"/>
    </row>
    <row r="24" spans="1:7" ht="62.25" customHeight="1" x14ac:dyDescent="0.25">
      <c r="A24" s="85" t="s">
        <v>24</v>
      </c>
      <c r="B24" s="83">
        <v>100</v>
      </c>
      <c r="C24" s="90">
        <f>SUM(C25:C28)</f>
        <v>23562.5</v>
      </c>
      <c r="D24" s="90">
        <f>SUM(D25:D28)</f>
        <v>13869.300000000001</v>
      </c>
      <c r="E24" s="86">
        <f>D24-C24</f>
        <v>-9693.1999999999989</v>
      </c>
      <c r="F24" s="87">
        <f>D24/C24</f>
        <v>0.58861750663129975</v>
      </c>
      <c r="G24" s="4"/>
    </row>
    <row r="25" spans="1:7" ht="18.75" x14ac:dyDescent="0.25">
      <c r="A25" s="88" t="s">
        <v>25</v>
      </c>
      <c r="B25" s="83">
        <v>101</v>
      </c>
      <c r="C25" s="90">
        <v>4961.6000000000004</v>
      </c>
      <c r="D25" s="89">
        <v>4331.8999999999996</v>
      </c>
      <c r="E25" s="86">
        <f t="shared" ref="E25:E86" si="0">D25-C25</f>
        <v>-629.70000000000073</v>
      </c>
      <c r="F25" s="87">
        <f t="shared" ref="F25:F86" si="1">D25/C25</f>
        <v>0.87308529506610755</v>
      </c>
      <c r="G25" s="4"/>
    </row>
    <row r="26" spans="1:7" ht="18.75" x14ac:dyDescent="0.25">
      <c r="A26" s="88" t="s">
        <v>26</v>
      </c>
      <c r="B26" s="83">
        <v>102</v>
      </c>
      <c r="C26" s="90"/>
      <c r="D26" s="84"/>
      <c r="E26" s="86">
        <f t="shared" si="0"/>
        <v>0</v>
      </c>
      <c r="F26" s="87" t="e">
        <f t="shared" si="1"/>
        <v>#DIV/0!</v>
      </c>
      <c r="G26" s="4"/>
    </row>
    <row r="27" spans="1:7" ht="18.75" x14ac:dyDescent="0.25">
      <c r="A27" s="88" t="s">
        <v>27</v>
      </c>
      <c r="B27" s="83">
        <v>103</v>
      </c>
      <c r="C27" s="90">
        <v>17720.5</v>
      </c>
      <c r="D27" s="94">
        <f>17428.4-8055.4</f>
        <v>9373.0000000000018</v>
      </c>
      <c r="E27" s="86">
        <f t="shared" si="0"/>
        <v>-8347.4999999999982</v>
      </c>
      <c r="F27" s="87">
        <f t="shared" si="1"/>
        <v>0.52893541378629283</v>
      </c>
      <c r="G27" s="4"/>
    </row>
    <row r="28" spans="1:7" ht="18.75" x14ac:dyDescent="0.25">
      <c r="A28" s="88" t="s">
        <v>28</v>
      </c>
      <c r="B28" s="83">
        <v>104</v>
      </c>
      <c r="C28" s="90">
        <v>880.4</v>
      </c>
      <c r="D28" s="84">
        <f>1044.8-880.4</f>
        <v>164.39999999999998</v>
      </c>
      <c r="E28" s="86">
        <f>D28-C28</f>
        <v>-716</v>
      </c>
      <c r="F28" s="87">
        <f t="shared" si="1"/>
        <v>0.18673330304407085</v>
      </c>
      <c r="G28" s="4"/>
    </row>
    <row r="29" spans="1:7" ht="40.5" customHeight="1" x14ac:dyDescent="0.25">
      <c r="A29" s="85" t="s">
        <v>29</v>
      </c>
      <c r="B29" s="83">
        <v>200</v>
      </c>
      <c r="C29" s="93">
        <f>SUM(C30:C53)</f>
        <v>21847.32</v>
      </c>
      <c r="D29" s="94">
        <f>SUM(D30:D53)</f>
        <v>15382.122836</v>
      </c>
      <c r="E29" s="86">
        <f t="shared" si="0"/>
        <v>-6465.1971639999992</v>
      </c>
      <c r="F29" s="87">
        <f t="shared" si="1"/>
        <v>0.70407367292647338</v>
      </c>
      <c r="G29" s="4"/>
    </row>
    <row r="30" spans="1:7" ht="33.75" customHeight="1" x14ac:dyDescent="0.25">
      <c r="A30" s="85" t="s">
        <v>30</v>
      </c>
      <c r="B30" s="83">
        <v>201</v>
      </c>
      <c r="C30" s="90">
        <v>0</v>
      </c>
      <c r="D30" s="84"/>
      <c r="E30" s="86">
        <f t="shared" si="0"/>
        <v>0</v>
      </c>
      <c r="F30" s="87" t="e">
        <f t="shared" si="1"/>
        <v>#DIV/0!</v>
      </c>
      <c r="G30" s="4"/>
    </row>
    <row r="31" spans="1:7" ht="42.75" customHeight="1" x14ac:dyDescent="0.25">
      <c r="A31" s="85" t="s">
        <v>31</v>
      </c>
      <c r="B31" s="83">
        <v>202</v>
      </c>
      <c r="C31" s="92">
        <v>280.5</v>
      </c>
      <c r="D31" s="89">
        <v>113.1</v>
      </c>
      <c r="E31" s="86">
        <f t="shared" si="0"/>
        <v>-167.4</v>
      </c>
      <c r="F31" s="87">
        <f t="shared" si="1"/>
        <v>0.40320855614973261</v>
      </c>
      <c r="G31" s="4"/>
    </row>
    <row r="32" spans="1:7" ht="18.75" x14ac:dyDescent="0.25">
      <c r="A32" s="85" t="s">
        <v>32</v>
      </c>
      <c r="B32" s="83">
        <v>203</v>
      </c>
      <c r="C32" s="92">
        <v>1288.8</v>
      </c>
      <c r="D32" s="84">
        <v>366.4</v>
      </c>
      <c r="E32" s="86">
        <f t="shared" si="0"/>
        <v>-922.4</v>
      </c>
      <c r="F32" s="87">
        <f t="shared" si="1"/>
        <v>0.28429546865301053</v>
      </c>
      <c r="G32" s="4"/>
    </row>
    <row r="33" spans="1:13" ht="18.75" x14ac:dyDescent="0.25">
      <c r="A33" s="85" t="s">
        <v>33</v>
      </c>
      <c r="B33" s="83">
        <v>204</v>
      </c>
      <c r="C33" s="119">
        <v>12631</v>
      </c>
      <c r="D33" s="94">
        <v>8524</v>
      </c>
      <c r="E33" s="86">
        <f t="shared" si="0"/>
        <v>-4107</v>
      </c>
      <c r="F33" s="87">
        <f t="shared" si="1"/>
        <v>0.67484759718153753</v>
      </c>
      <c r="G33" s="4"/>
    </row>
    <row r="34" spans="1:13" ht="18.75" x14ac:dyDescent="0.25">
      <c r="A34" s="85" t="s">
        <v>34</v>
      </c>
      <c r="B34" s="83">
        <v>205</v>
      </c>
      <c r="C34" s="93">
        <f>C33*0.22</f>
        <v>2778.82</v>
      </c>
      <c r="D34" s="94">
        <f>D33*0.199639</f>
        <v>1701.7228360000001</v>
      </c>
      <c r="E34" s="95">
        <f t="shared" si="0"/>
        <v>-1077.097164</v>
      </c>
      <c r="F34" s="87">
        <f t="shared" si="1"/>
        <v>0.61239045206238618</v>
      </c>
      <c r="G34" s="4"/>
    </row>
    <row r="35" spans="1:13" ht="105" customHeight="1" x14ac:dyDescent="0.25">
      <c r="A35" s="85" t="s">
        <v>35</v>
      </c>
      <c r="B35" s="83">
        <v>206</v>
      </c>
      <c r="C35" s="96">
        <v>82.4</v>
      </c>
      <c r="D35" s="89">
        <v>80.5</v>
      </c>
      <c r="E35" s="86">
        <f t="shared" si="0"/>
        <v>-1.9000000000000057</v>
      </c>
      <c r="F35" s="87">
        <f t="shared" si="1"/>
        <v>0.97694174757281549</v>
      </c>
      <c r="G35" s="140"/>
      <c r="H35" s="141"/>
      <c r="I35" s="141"/>
    </row>
    <row r="36" spans="1:13" ht="48.75" customHeight="1" x14ac:dyDescent="0.25">
      <c r="A36" s="85" t="s">
        <v>36</v>
      </c>
      <c r="B36" s="83">
        <v>207</v>
      </c>
      <c r="C36" s="91">
        <v>0</v>
      </c>
      <c r="D36" s="89">
        <v>0</v>
      </c>
      <c r="E36" s="86">
        <f t="shared" si="0"/>
        <v>0</v>
      </c>
      <c r="F36" s="87" t="e">
        <f t="shared" si="1"/>
        <v>#DIV/0!</v>
      </c>
      <c r="G36" s="4"/>
    </row>
    <row r="37" spans="1:13" ht="18.75" x14ac:dyDescent="0.25">
      <c r="A37" s="85" t="s">
        <v>37</v>
      </c>
      <c r="B37" s="83">
        <v>208</v>
      </c>
      <c r="C37" s="91">
        <f>102.5+28+7+6</f>
        <v>143.5</v>
      </c>
      <c r="D37" s="97">
        <v>143.5</v>
      </c>
      <c r="E37" s="125">
        <f t="shared" si="0"/>
        <v>0</v>
      </c>
      <c r="F37" s="124">
        <f t="shared" si="1"/>
        <v>1</v>
      </c>
      <c r="G37" s="140"/>
      <c r="H37" s="141"/>
      <c r="I37" s="141"/>
      <c r="J37" s="141"/>
      <c r="K37" s="141"/>
      <c r="L37" s="141"/>
      <c r="M37" s="141"/>
    </row>
    <row r="38" spans="1:13" ht="26.25" customHeight="1" x14ac:dyDescent="0.25">
      <c r="A38" s="85" t="s">
        <v>38</v>
      </c>
      <c r="B38" s="83">
        <v>209</v>
      </c>
      <c r="C38" s="91">
        <v>3264.5</v>
      </c>
      <c r="D38" s="97">
        <v>3534.9</v>
      </c>
      <c r="E38" s="125">
        <f t="shared" si="0"/>
        <v>270.40000000000009</v>
      </c>
      <c r="F38" s="124">
        <f t="shared" si="1"/>
        <v>1.0828304487670395</v>
      </c>
      <c r="G38" s="140"/>
      <c r="H38" s="142"/>
      <c r="I38" s="142"/>
      <c r="J38" s="142"/>
      <c r="K38" s="142"/>
    </row>
    <row r="39" spans="1:13" ht="18.75" x14ac:dyDescent="0.25">
      <c r="A39" s="85" t="s">
        <v>39</v>
      </c>
      <c r="B39" s="83">
        <v>210</v>
      </c>
      <c r="C39" s="92">
        <v>197.7</v>
      </c>
      <c r="D39" s="89">
        <v>130.6</v>
      </c>
      <c r="E39" s="86">
        <f t="shared" si="0"/>
        <v>-67.099999999999994</v>
      </c>
      <c r="F39" s="87">
        <f t="shared" si="1"/>
        <v>0.66059686393525541</v>
      </c>
      <c r="G39" s="4"/>
    </row>
    <row r="40" spans="1:13" ht="18.75" x14ac:dyDescent="0.25">
      <c r="A40" s="85" t="s">
        <v>40</v>
      </c>
      <c r="B40" s="83">
        <v>211</v>
      </c>
      <c r="C40" s="92">
        <v>0</v>
      </c>
      <c r="D40" s="97">
        <v>0</v>
      </c>
      <c r="E40" s="86">
        <f t="shared" si="0"/>
        <v>0</v>
      </c>
      <c r="F40" s="87" t="e">
        <f t="shared" si="1"/>
        <v>#DIV/0!</v>
      </c>
      <c r="G40" s="4"/>
    </row>
    <row r="41" spans="1:13" ht="18.75" x14ac:dyDescent="0.25">
      <c r="A41" s="85" t="s">
        <v>41</v>
      </c>
      <c r="B41" s="83">
        <v>212</v>
      </c>
      <c r="C41" s="92">
        <v>0</v>
      </c>
      <c r="D41" s="97">
        <v>0</v>
      </c>
      <c r="E41" s="86">
        <f t="shared" si="0"/>
        <v>0</v>
      </c>
      <c r="F41" s="87" t="e">
        <f t="shared" si="1"/>
        <v>#DIV/0!</v>
      </c>
      <c r="G41" s="4"/>
    </row>
    <row r="42" spans="1:13" ht="37.5" customHeight="1" x14ac:dyDescent="0.25">
      <c r="A42" s="85" t="s">
        <v>42</v>
      </c>
      <c r="B42" s="83">
        <v>213</v>
      </c>
      <c r="C42" s="92">
        <v>103.9</v>
      </c>
      <c r="D42" s="97">
        <v>69.099999999999994</v>
      </c>
      <c r="E42" s="86">
        <f t="shared" si="0"/>
        <v>-34.800000000000011</v>
      </c>
      <c r="F42" s="87">
        <f t="shared" si="1"/>
        <v>0.66506256015399412</v>
      </c>
      <c r="G42" s="61"/>
      <c r="H42" s="62"/>
    </row>
    <row r="43" spans="1:13" ht="37.5" customHeight="1" x14ac:dyDescent="0.25">
      <c r="A43" s="85" t="s">
        <v>43</v>
      </c>
      <c r="B43" s="83">
        <v>214</v>
      </c>
      <c r="C43" s="92">
        <v>876.6</v>
      </c>
      <c r="D43" s="89">
        <v>584.9</v>
      </c>
      <c r="E43" s="86">
        <f t="shared" si="0"/>
        <v>-291.70000000000005</v>
      </c>
      <c r="F43" s="87">
        <f t="shared" si="1"/>
        <v>0.66723705224731911</v>
      </c>
      <c r="G43" s="138"/>
      <c r="H43" s="139"/>
      <c r="I43" s="139"/>
      <c r="J43" s="139"/>
      <c r="K43" s="139"/>
      <c r="L43" s="139"/>
    </row>
    <row r="44" spans="1:13" ht="18.75" x14ac:dyDescent="0.25">
      <c r="A44" s="85" t="s">
        <v>44</v>
      </c>
      <c r="B44" s="83">
        <v>215</v>
      </c>
      <c r="C44" s="92">
        <f>106.5</f>
        <v>106.5</v>
      </c>
      <c r="D44" s="89">
        <v>61.6</v>
      </c>
      <c r="E44" s="86">
        <f t="shared" si="0"/>
        <v>-44.9</v>
      </c>
      <c r="F44" s="87">
        <f t="shared" si="1"/>
        <v>0.57840375586854464</v>
      </c>
    </row>
    <row r="45" spans="1:13" ht="18.75" x14ac:dyDescent="0.25">
      <c r="A45" s="85" t="s">
        <v>45</v>
      </c>
      <c r="B45" s="83">
        <v>216</v>
      </c>
      <c r="C45" s="91">
        <f>38.8+1.8</f>
        <v>40.599999999999994</v>
      </c>
      <c r="D45" s="89">
        <v>40.6</v>
      </c>
      <c r="E45" s="86">
        <f t="shared" si="0"/>
        <v>0</v>
      </c>
      <c r="F45" s="87">
        <f t="shared" si="1"/>
        <v>1.0000000000000002</v>
      </c>
      <c r="G45" s="138"/>
      <c r="H45" s="139"/>
      <c r="I45" s="139"/>
      <c r="J45" s="139"/>
      <c r="K45" s="139"/>
    </row>
    <row r="46" spans="1:13" ht="18.75" x14ac:dyDescent="0.25">
      <c r="A46" s="85" t="s">
        <v>46</v>
      </c>
      <c r="B46" s="83">
        <v>217</v>
      </c>
      <c r="C46" s="96">
        <v>0</v>
      </c>
      <c r="D46" s="84">
        <v>0</v>
      </c>
      <c r="E46" s="86">
        <f t="shared" si="0"/>
        <v>0</v>
      </c>
      <c r="F46" s="87" t="e">
        <f t="shared" si="1"/>
        <v>#DIV/0!</v>
      </c>
    </row>
    <row r="47" spans="1:13" ht="75.75" customHeight="1" x14ac:dyDescent="0.25">
      <c r="A47" s="85" t="s">
        <v>47</v>
      </c>
      <c r="B47" s="83">
        <v>218</v>
      </c>
      <c r="C47" s="96">
        <v>0.5</v>
      </c>
      <c r="D47" s="84">
        <v>0.4</v>
      </c>
      <c r="E47" s="86">
        <f>D47-C47</f>
        <v>-9.9999999999999978E-2</v>
      </c>
      <c r="F47" s="87">
        <f>D47/C47</f>
        <v>0.8</v>
      </c>
    </row>
    <row r="48" spans="1:13" ht="18.75" x14ac:dyDescent="0.25">
      <c r="A48" s="85" t="s">
        <v>48</v>
      </c>
      <c r="B48" s="83">
        <v>219</v>
      </c>
      <c r="C48" s="96">
        <v>0</v>
      </c>
      <c r="D48" s="84">
        <v>0</v>
      </c>
      <c r="E48" s="86">
        <f t="shared" si="0"/>
        <v>0</v>
      </c>
      <c r="F48" s="87" t="e">
        <f t="shared" si="1"/>
        <v>#DIV/0!</v>
      </c>
    </row>
    <row r="49" spans="1:16" ht="18.75" x14ac:dyDescent="0.25">
      <c r="A49" s="85" t="s">
        <v>49</v>
      </c>
      <c r="B49" s="83">
        <v>220</v>
      </c>
      <c r="C49" s="96">
        <f>66.8-28-14.8</f>
        <v>23.999999999999996</v>
      </c>
      <c r="D49" s="123">
        <v>16</v>
      </c>
      <c r="E49" s="86">
        <f t="shared" si="0"/>
        <v>-7.9999999999999964</v>
      </c>
      <c r="F49" s="87">
        <f t="shared" si="1"/>
        <v>0.66666666666666674</v>
      </c>
    </row>
    <row r="50" spans="1:16" ht="18.75" x14ac:dyDescent="0.25">
      <c r="A50" s="85" t="s">
        <v>50</v>
      </c>
      <c r="B50" s="83">
        <v>221</v>
      </c>
      <c r="C50" s="119">
        <v>28</v>
      </c>
      <c r="D50" s="84">
        <v>14.8</v>
      </c>
      <c r="E50" s="86">
        <f t="shared" si="0"/>
        <v>-13.2</v>
      </c>
      <c r="F50" s="87">
        <f t="shared" si="1"/>
        <v>0.52857142857142858</v>
      </c>
    </row>
    <row r="51" spans="1:16" ht="37.5" customHeight="1" x14ac:dyDescent="0.25">
      <c r="A51" s="85" t="s">
        <v>51</v>
      </c>
      <c r="B51" s="83">
        <v>222</v>
      </c>
      <c r="C51" s="93">
        <v>0</v>
      </c>
      <c r="D51" s="84">
        <v>0</v>
      </c>
      <c r="E51" s="86">
        <f t="shared" si="0"/>
        <v>0</v>
      </c>
      <c r="F51" s="87" t="e">
        <f t="shared" si="1"/>
        <v>#DIV/0!</v>
      </c>
    </row>
    <row r="52" spans="1:16" ht="39.75" customHeight="1" x14ac:dyDescent="0.25">
      <c r="A52" s="85" t="s">
        <v>52</v>
      </c>
      <c r="B52" s="83">
        <v>223</v>
      </c>
      <c r="C52" s="93">
        <v>0</v>
      </c>
      <c r="D52" s="84">
        <v>0</v>
      </c>
      <c r="E52" s="86">
        <f t="shared" si="0"/>
        <v>0</v>
      </c>
      <c r="F52" s="87" t="e">
        <f t="shared" si="1"/>
        <v>#DIV/0!</v>
      </c>
    </row>
    <row r="53" spans="1:16" ht="18.600000000000001" customHeight="1" x14ac:dyDescent="0.25">
      <c r="A53" s="85" t="s">
        <v>53</v>
      </c>
      <c r="B53" s="83">
        <v>224</v>
      </c>
      <c r="C53" s="93">
        <v>0</v>
      </c>
      <c r="D53" s="84">
        <v>0</v>
      </c>
      <c r="E53" s="86">
        <f>D53-C53</f>
        <v>0</v>
      </c>
      <c r="F53" s="87" t="e">
        <f>D53/C53</f>
        <v>#DIV/0!</v>
      </c>
      <c r="G53" s="138"/>
      <c r="H53" s="139"/>
      <c r="I53" s="139"/>
      <c r="J53" s="139"/>
      <c r="K53" s="139"/>
    </row>
    <row r="54" spans="1:16" ht="26.25" customHeight="1" x14ac:dyDescent="0.25">
      <c r="A54" s="85" t="s">
        <v>54</v>
      </c>
      <c r="B54" s="83">
        <v>300</v>
      </c>
      <c r="C54" s="93">
        <f>SUM(C55:C76)</f>
        <v>1715.1360000000002</v>
      </c>
      <c r="D54" s="94">
        <f>SUM(D55:D76)</f>
        <v>1509.1462946000001</v>
      </c>
      <c r="E54" s="95">
        <f t="shared" si="0"/>
        <v>-205.98970540000005</v>
      </c>
      <c r="F54" s="87">
        <f t="shared" si="1"/>
        <v>0.87989890865797227</v>
      </c>
    </row>
    <row r="55" spans="1:16" ht="48" customHeight="1" x14ac:dyDescent="0.25">
      <c r="A55" s="85" t="s">
        <v>55</v>
      </c>
      <c r="B55" s="83">
        <v>301</v>
      </c>
      <c r="C55" s="119">
        <v>33.200000000000003</v>
      </c>
      <c r="D55" s="123">
        <v>33</v>
      </c>
      <c r="E55" s="86">
        <f t="shared" si="0"/>
        <v>-0.20000000000000284</v>
      </c>
      <c r="F55" s="87">
        <f t="shared" si="1"/>
        <v>0.99397590361445776</v>
      </c>
    </row>
    <row r="56" spans="1:16" ht="40.5" customHeight="1" x14ac:dyDescent="0.25">
      <c r="A56" s="85" t="s">
        <v>56</v>
      </c>
      <c r="B56" s="83">
        <v>302</v>
      </c>
      <c r="C56" s="119">
        <v>0</v>
      </c>
      <c r="D56" s="84">
        <v>0</v>
      </c>
      <c r="E56" s="86">
        <f t="shared" si="0"/>
        <v>0</v>
      </c>
      <c r="F56" s="87" t="e">
        <f t="shared" si="1"/>
        <v>#DIV/0!</v>
      </c>
    </row>
    <row r="57" spans="1:16" ht="18.75" x14ac:dyDescent="0.25">
      <c r="A57" s="85" t="s">
        <v>57</v>
      </c>
      <c r="B57" s="83">
        <v>303</v>
      </c>
      <c r="C57" s="119">
        <v>0</v>
      </c>
      <c r="D57" s="84">
        <v>0</v>
      </c>
      <c r="E57" s="86">
        <f t="shared" si="0"/>
        <v>0</v>
      </c>
      <c r="F57" s="87" t="e">
        <f t="shared" si="1"/>
        <v>#DIV/0!</v>
      </c>
    </row>
    <row r="58" spans="1:16" ht="18.75" x14ac:dyDescent="0.25">
      <c r="A58" s="85" t="s">
        <v>58</v>
      </c>
      <c r="B58" s="83">
        <v>304</v>
      </c>
      <c r="C58" s="119">
        <v>1.5</v>
      </c>
      <c r="D58" s="84">
        <v>1.7</v>
      </c>
      <c r="E58" s="86">
        <f t="shared" si="0"/>
        <v>0.19999999999999996</v>
      </c>
      <c r="F58" s="124">
        <f t="shared" si="1"/>
        <v>1.1333333333333333</v>
      </c>
      <c r="G58" s="138"/>
      <c r="H58" s="139"/>
      <c r="I58" s="139"/>
      <c r="J58" s="139"/>
      <c r="K58" s="139"/>
      <c r="L58" s="139"/>
    </row>
    <row r="59" spans="1:16" ht="18.75" x14ac:dyDescent="0.25">
      <c r="A59" s="85" t="s">
        <v>59</v>
      </c>
      <c r="B59" s="83">
        <v>305</v>
      </c>
      <c r="C59" s="119">
        <v>0</v>
      </c>
      <c r="D59" s="84">
        <v>0</v>
      </c>
      <c r="E59" s="86">
        <f t="shared" si="0"/>
        <v>0</v>
      </c>
      <c r="F59" s="87" t="e">
        <f t="shared" si="1"/>
        <v>#DIV/0!</v>
      </c>
    </row>
    <row r="60" spans="1:16" ht="18.75" x14ac:dyDescent="0.25">
      <c r="A60" s="85" t="s">
        <v>60</v>
      </c>
      <c r="B60" s="83">
        <v>306</v>
      </c>
      <c r="C60" s="119">
        <v>0</v>
      </c>
      <c r="D60" s="84">
        <v>0</v>
      </c>
      <c r="E60" s="86">
        <f t="shared" si="0"/>
        <v>0</v>
      </c>
      <c r="F60" s="87" t="e">
        <f t="shared" si="1"/>
        <v>#DIV/0!</v>
      </c>
    </row>
    <row r="61" spans="1:16" ht="18.75" x14ac:dyDescent="0.25">
      <c r="A61" s="85" t="s">
        <v>61</v>
      </c>
      <c r="B61" s="83">
        <v>307</v>
      </c>
      <c r="C61" s="119">
        <v>9.1999999999999993</v>
      </c>
      <c r="D61" s="84">
        <v>9.1999999999999993</v>
      </c>
      <c r="E61" s="86">
        <f t="shared" si="0"/>
        <v>0</v>
      </c>
      <c r="F61" s="87">
        <f t="shared" si="1"/>
        <v>1</v>
      </c>
      <c r="G61" s="138"/>
      <c r="H61" s="139"/>
      <c r="I61" s="139"/>
      <c r="J61" s="139"/>
      <c r="K61" s="139"/>
      <c r="L61" s="139"/>
      <c r="M61" s="139"/>
      <c r="N61" s="139"/>
      <c r="O61" s="139"/>
      <c r="P61" s="139"/>
    </row>
    <row r="62" spans="1:16" ht="18.75" x14ac:dyDescent="0.25">
      <c r="A62" s="85" t="s">
        <v>62</v>
      </c>
      <c r="B62" s="83">
        <v>308</v>
      </c>
      <c r="C62" s="96">
        <v>1338.8</v>
      </c>
      <c r="D62" s="84">
        <v>1201.4000000000001</v>
      </c>
      <c r="E62" s="86">
        <f t="shared" si="0"/>
        <v>-137.39999999999986</v>
      </c>
      <c r="F62" s="87">
        <f t="shared" si="1"/>
        <v>0.89737077980280855</v>
      </c>
    </row>
    <row r="63" spans="1:16" ht="18.75" x14ac:dyDescent="0.25">
      <c r="A63" s="85" t="s">
        <v>63</v>
      </c>
      <c r="B63" s="83">
        <v>309</v>
      </c>
      <c r="C63" s="93">
        <f>C62*0.22</f>
        <v>294.536</v>
      </c>
      <c r="D63" s="94">
        <f>D62*0.199639</f>
        <v>239.84629460000002</v>
      </c>
      <c r="E63" s="95">
        <f t="shared" si="0"/>
        <v>-54.68970539999998</v>
      </c>
      <c r="F63" s="87">
        <f t="shared" si="1"/>
        <v>0.8143191141320586</v>
      </c>
    </row>
    <row r="64" spans="1:16" ht="37.5" customHeight="1" x14ac:dyDescent="0.25">
      <c r="A64" s="85" t="s">
        <v>64</v>
      </c>
      <c r="B64" s="83">
        <v>310</v>
      </c>
      <c r="C64" s="93">
        <v>0</v>
      </c>
      <c r="D64" s="84">
        <v>0</v>
      </c>
      <c r="E64" s="86">
        <f t="shared" si="0"/>
        <v>0</v>
      </c>
      <c r="F64" s="87" t="e">
        <f t="shared" si="1"/>
        <v>#DIV/0!</v>
      </c>
    </row>
    <row r="65" spans="1:13" ht="51" customHeight="1" x14ac:dyDescent="0.25">
      <c r="A65" s="85" t="s">
        <v>65</v>
      </c>
      <c r="B65" s="83">
        <v>311</v>
      </c>
      <c r="C65" s="93">
        <v>0</v>
      </c>
      <c r="D65" s="84">
        <v>0</v>
      </c>
      <c r="E65" s="86">
        <f t="shared" si="0"/>
        <v>0</v>
      </c>
      <c r="F65" s="87" t="e">
        <f t="shared" si="1"/>
        <v>#DIV/0!</v>
      </c>
    </row>
    <row r="66" spans="1:13" ht="56.25" x14ac:dyDescent="0.25">
      <c r="A66" s="85" t="s">
        <v>170</v>
      </c>
      <c r="B66" s="83">
        <v>312</v>
      </c>
      <c r="C66" s="93">
        <v>0</v>
      </c>
      <c r="D66" s="84">
        <v>0</v>
      </c>
      <c r="E66" s="86">
        <f t="shared" si="0"/>
        <v>0</v>
      </c>
      <c r="F66" s="87" t="e">
        <f t="shared" si="1"/>
        <v>#DIV/0!</v>
      </c>
    </row>
    <row r="67" spans="1:13" ht="34.15" customHeight="1" x14ac:dyDescent="0.25">
      <c r="A67" s="85" t="s">
        <v>66</v>
      </c>
      <c r="B67" s="83">
        <v>313</v>
      </c>
      <c r="C67" s="93">
        <v>0</v>
      </c>
      <c r="D67" s="84">
        <v>0</v>
      </c>
      <c r="E67" s="86">
        <f t="shared" si="0"/>
        <v>0</v>
      </c>
      <c r="F67" s="87" t="e">
        <f t="shared" si="1"/>
        <v>#DIV/0!</v>
      </c>
    </row>
    <row r="68" spans="1:13" ht="18.75" x14ac:dyDescent="0.25">
      <c r="A68" s="85" t="s">
        <v>67</v>
      </c>
      <c r="B68" s="83">
        <v>314</v>
      </c>
      <c r="C68" s="93">
        <v>0</v>
      </c>
      <c r="D68" s="84">
        <v>0</v>
      </c>
      <c r="E68" s="86">
        <f t="shared" si="0"/>
        <v>0</v>
      </c>
      <c r="F68" s="87" t="e">
        <f t="shared" si="1"/>
        <v>#DIV/0!</v>
      </c>
    </row>
    <row r="69" spans="1:13" ht="15" customHeight="1" x14ac:dyDescent="0.25">
      <c r="A69" s="85" t="s">
        <v>68</v>
      </c>
      <c r="B69" s="83">
        <v>315</v>
      </c>
      <c r="C69" s="93">
        <v>0</v>
      </c>
      <c r="D69" s="84">
        <v>0</v>
      </c>
      <c r="E69" s="86">
        <f t="shared" si="0"/>
        <v>0</v>
      </c>
      <c r="F69" s="87" t="e">
        <f t="shared" si="1"/>
        <v>#DIV/0!</v>
      </c>
    </row>
    <row r="70" spans="1:13" ht="18.75" x14ac:dyDescent="0.25">
      <c r="A70" s="85" t="s">
        <v>69</v>
      </c>
      <c r="B70" s="83">
        <v>316</v>
      </c>
      <c r="C70" s="93">
        <v>0</v>
      </c>
      <c r="D70" s="84">
        <v>0</v>
      </c>
      <c r="E70" s="86">
        <f t="shared" si="0"/>
        <v>0</v>
      </c>
      <c r="F70" s="87" t="e">
        <f t="shared" si="1"/>
        <v>#DIV/0!</v>
      </c>
    </row>
    <row r="71" spans="1:13" ht="18.75" x14ac:dyDescent="0.25">
      <c r="A71" s="85" t="s">
        <v>70</v>
      </c>
      <c r="B71" s="83">
        <v>317</v>
      </c>
      <c r="C71" s="93">
        <v>0</v>
      </c>
      <c r="D71" s="84">
        <v>0</v>
      </c>
      <c r="E71" s="86">
        <f t="shared" si="0"/>
        <v>0</v>
      </c>
      <c r="F71" s="87" t="e">
        <f t="shared" si="1"/>
        <v>#DIV/0!</v>
      </c>
    </row>
    <row r="72" spans="1:13" ht="36.75" customHeight="1" x14ac:dyDescent="0.25">
      <c r="A72" s="85" t="s">
        <v>71</v>
      </c>
      <c r="B72" s="83">
        <v>318</v>
      </c>
      <c r="C72" s="96">
        <v>19.7</v>
      </c>
      <c r="D72" s="89">
        <v>9.1999999999999993</v>
      </c>
      <c r="E72" s="86">
        <f t="shared" si="0"/>
        <v>-10.5</v>
      </c>
      <c r="F72" s="87">
        <f t="shared" si="1"/>
        <v>0.46700507614213194</v>
      </c>
    </row>
    <row r="73" spans="1:13" ht="40.5" customHeight="1" x14ac:dyDescent="0.25">
      <c r="A73" s="85" t="s">
        <v>72</v>
      </c>
      <c r="B73" s="83">
        <v>319</v>
      </c>
      <c r="C73" s="96">
        <v>0</v>
      </c>
      <c r="D73" s="84"/>
      <c r="E73" s="86">
        <f t="shared" si="0"/>
        <v>0</v>
      </c>
      <c r="F73" s="87" t="e">
        <f t="shared" si="1"/>
        <v>#DIV/0!</v>
      </c>
    </row>
    <row r="74" spans="1:13" ht="84.75" customHeight="1" x14ac:dyDescent="0.25">
      <c r="A74" s="85" t="s">
        <v>73</v>
      </c>
      <c r="B74" s="83">
        <v>320</v>
      </c>
      <c r="C74" s="96">
        <v>0</v>
      </c>
      <c r="D74" s="84"/>
      <c r="E74" s="86">
        <f t="shared" si="0"/>
        <v>0</v>
      </c>
      <c r="F74" s="87" t="e">
        <f t="shared" si="1"/>
        <v>#DIV/0!</v>
      </c>
    </row>
    <row r="75" spans="1:13" ht="38.25" customHeight="1" x14ac:dyDescent="0.25">
      <c r="A75" s="85" t="s">
        <v>74</v>
      </c>
      <c r="B75" s="83">
        <v>321</v>
      </c>
      <c r="C75" s="98">
        <v>0</v>
      </c>
      <c r="D75" s="84"/>
      <c r="E75" s="86">
        <f t="shared" si="0"/>
        <v>0</v>
      </c>
      <c r="F75" s="87" t="e">
        <f t="shared" si="1"/>
        <v>#DIV/0!</v>
      </c>
    </row>
    <row r="76" spans="1:13" ht="40.5" customHeight="1" x14ac:dyDescent="0.25">
      <c r="A76" s="85" t="s">
        <v>75</v>
      </c>
      <c r="B76" s="83">
        <v>322</v>
      </c>
      <c r="C76" s="119">
        <v>18.2</v>
      </c>
      <c r="D76" s="97">
        <f>22.6-7.8</f>
        <v>14.8</v>
      </c>
      <c r="E76" s="86">
        <f t="shared" si="0"/>
        <v>-3.3999999999999986</v>
      </c>
      <c r="F76" s="124">
        <f t="shared" si="1"/>
        <v>0.8131868131868133</v>
      </c>
      <c r="G76" s="61"/>
      <c r="H76" s="62"/>
      <c r="I76" s="62"/>
      <c r="J76" s="62"/>
      <c r="K76" s="62"/>
      <c r="L76" s="62"/>
      <c r="M76" s="62"/>
    </row>
    <row r="77" spans="1:13" ht="18.75" x14ac:dyDescent="0.25">
      <c r="A77" s="85" t="s">
        <v>76</v>
      </c>
      <c r="B77" s="83">
        <v>400</v>
      </c>
      <c r="C77" s="99">
        <f>SUM(C78:C86)</f>
        <v>0</v>
      </c>
      <c r="D77" s="100">
        <f>SUM(D78:D86)</f>
        <v>0</v>
      </c>
      <c r="E77" s="101">
        <f t="shared" si="0"/>
        <v>0</v>
      </c>
      <c r="F77" s="87" t="e">
        <f t="shared" si="1"/>
        <v>#DIV/0!</v>
      </c>
    </row>
    <row r="78" spans="1:13" ht="18.75" x14ac:dyDescent="0.25">
      <c r="A78" s="85" t="s">
        <v>77</v>
      </c>
      <c r="B78" s="83">
        <v>401</v>
      </c>
      <c r="C78" s="99">
        <v>0</v>
      </c>
      <c r="D78" s="100">
        <v>0</v>
      </c>
      <c r="E78" s="101">
        <f t="shared" si="0"/>
        <v>0</v>
      </c>
      <c r="F78" s="87" t="e">
        <f t="shared" si="1"/>
        <v>#DIV/0!</v>
      </c>
    </row>
    <row r="79" spans="1:13" ht="18.75" x14ac:dyDescent="0.25">
      <c r="A79" s="85" t="s">
        <v>78</v>
      </c>
      <c r="B79" s="83">
        <v>402</v>
      </c>
      <c r="C79" s="99">
        <v>0</v>
      </c>
      <c r="D79" s="100">
        <v>0</v>
      </c>
      <c r="E79" s="101">
        <f t="shared" si="0"/>
        <v>0</v>
      </c>
      <c r="F79" s="87" t="e">
        <f t="shared" si="1"/>
        <v>#DIV/0!</v>
      </c>
    </row>
    <row r="80" spans="1:13" ht="18.75" x14ac:dyDescent="0.25">
      <c r="A80" s="85" t="s">
        <v>62</v>
      </c>
      <c r="B80" s="83">
        <v>403</v>
      </c>
      <c r="C80" s="99">
        <v>0</v>
      </c>
      <c r="D80" s="100">
        <v>0</v>
      </c>
      <c r="E80" s="101">
        <f t="shared" si="0"/>
        <v>0</v>
      </c>
      <c r="F80" s="87" t="e">
        <f t="shared" si="1"/>
        <v>#DIV/0!</v>
      </c>
    </row>
    <row r="81" spans="1:20" ht="18.75" x14ac:dyDescent="0.25">
      <c r="A81" s="85" t="s">
        <v>63</v>
      </c>
      <c r="B81" s="83">
        <v>404</v>
      </c>
      <c r="C81" s="99">
        <v>0</v>
      </c>
      <c r="D81" s="100">
        <v>0</v>
      </c>
      <c r="E81" s="101">
        <f t="shared" si="0"/>
        <v>0</v>
      </c>
      <c r="F81" s="87" t="e">
        <f t="shared" si="1"/>
        <v>#DIV/0!</v>
      </c>
    </row>
    <row r="82" spans="1:20" ht="29.45" customHeight="1" x14ac:dyDescent="0.25">
      <c r="A82" s="85" t="s">
        <v>79</v>
      </c>
      <c r="B82" s="83">
        <v>405</v>
      </c>
      <c r="C82" s="99">
        <v>0</v>
      </c>
      <c r="D82" s="100">
        <v>0</v>
      </c>
      <c r="E82" s="101">
        <f t="shared" si="0"/>
        <v>0</v>
      </c>
      <c r="F82" s="87" t="e">
        <f t="shared" si="1"/>
        <v>#DIV/0!</v>
      </c>
    </row>
    <row r="83" spans="1:20" ht="18.75" x14ac:dyDescent="0.25">
      <c r="A83" s="85" t="s">
        <v>80</v>
      </c>
      <c r="B83" s="83">
        <v>406</v>
      </c>
      <c r="C83" s="99">
        <v>0</v>
      </c>
      <c r="D83" s="100">
        <v>0</v>
      </c>
      <c r="E83" s="101">
        <f t="shared" si="0"/>
        <v>0</v>
      </c>
      <c r="F83" s="87" t="e">
        <f t="shared" si="1"/>
        <v>#DIV/0!</v>
      </c>
    </row>
    <row r="84" spans="1:20" ht="37.5" x14ac:dyDescent="0.25">
      <c r="A84" s="85" t="s">
        <v>81</v>
      </c>
      <c r="B84" s="83">
        <v>407</v>
      </c>
      <c r="C84" s="99">
        <v>0</v>
      </c>
      <c r="D84" s="100">
        <v>0</v>
      </c>
      <c r="E84" s="101">
        <f t="shared" si="0"/>
        <v>0</v>
      </c>
      <c r="F84" s="87" t="e">
        <f t="shared" si="1"/>
        <v>#DIV/0!</v>
      </c>
    </row>
    <row r="85" spans="1:20" ht="15" customHeight="1" x14ac:dyDescent="0.25">
      <c r="A85" s="85" t="s">
        <v>82</v>
      </c>
      <c r="B85" s="83">
        <v>408</v>
      </c>
      <c r="C85" s="99">
        <v>0</v>
      </c>
      <c r="D85" s="100">
        <v>0</v>
      </c>
      <c r="E85" s="101">
        <f t="shared" si="0"/>
        <v>0</v>
      </c>
      <c r="F85" s="87" t="e">
        <f t="shared" si="1"/>
        <v>#DIV/0!</v>
      </c>
    </row>
    <row r="86" spans="1:20" ht="15" customHeight="1" x14ac:dyDescent="0.25">
      <c r="A86" s="85" t="s">
        <v>83</v>
      </c>
      <c r="B86" s="83">
        <v>409</v>
      </c>
      <c r="C86" s="99">
        <v>0</v>
      </c>
      <c r="D86" s="100">
        <v>0</v>
      </c>
      <c r="E86" s="101">
        <f t="shared" si="0"/>
        <v>0</v>
      </c>
      <c r="F86" s="87" t="e">
        <f t="shared" si="1"/>
        <v>#DIV/0!</v>
      </c>
    </row>
    <row r="87" spans="1:20" ht="56.25" x14ac:dyDescent="0.25">
      <c r="A87" s="85" t="s">
        <v>189</v>
      </c>
      <c r="B87" s="81">
        <v>500</v>
      </c>
      <c r="C87" s="99">
        <v>0</v>
      </c>
      <c r="D87" s="100">
        <v>0</v>
      </c>
      <c r="E87" s="101">
        <f t="shared" ref="E87:E100" si="2">D87-C87</f>
        <v>0</v>
      </c>
      <c r="F87" s="87" t="e">
        <f t="shared" ref="F87:F100" si="3">D87/C87</f>
        <v>#DIV/0!</v>
      </c>
    </row>
    <row r="88" spans="1:20" ht="24.75" customHeight="1" x14ac:dyDescent="0.3">
      <c r="A88" s="85" t="s">
        <v>37</v>
      </c>
      <c r="B88" s="81">
        <v>600</v>
      </c>
      <c r="C88" s="179">
        <v>0</v>
      </c>
      <c r="D88" s="89">
        <v>0</v>
      </c>
      <c r="E88" s="86">
        <f t="shared" si="2"/>
        <v>0</v>
      </c>
      <c r="F88" s="124" t="e">
        <f t="shared" si="3"/>
        <v>#DIV/0!</v>
      </c>
      <c r="G88" s="143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</row>
    <row r="89" spans="1:20" ht="18.75" x14ac:dyDescent="0.25">
      <c r="A89" s="82" t="s">
        <v>84</v>
      </c>
      <c r="B89" s="83">
        <v>700</v>
      </c>
      <c r="C89" s="98">
        <f>SUM(C24)</f>
        <v>23562.5</v>
      </c>
      <c r="D89" s="94">
        <f>D24+D87</f>
        <v>13869.300000000001</v>
      </c>
      <c r="E89" s="95">
        <f t="shared" si="2"/>
        <v>-9693.1999999999989</v>
      </c>
      <c r="F89" s="87">
        <f t="shared" si="3"/>
        <v>0.58861750663129975</v>
      </c>
    </row>
    <row r="90" spans="1:20" ht="18.75" x14ac:dyDescent="0.25">
      <c r="A90" s="82" t="s">
        <v>85</v>
      </c>
      <c r="B90" s="83">
        <v>800</v>
      </c>
      <c r="C90" s="98">
        <f>C100</f>
        <v>23562.455999999998</v>
      </c>
      <c r="D90" s="94">
        <f>D100</f>
        <v>16891.269130600002</v>
      </c>
      <c r="E90" s="95">
        <f t="shared" si="2"/>
        <v>-6671.1868693999968</v>
      </c>
      <c r="F90" s="87">
        <f t="shared" si="3"/>
        <v>0.71687217710242102</v>
      </c>
    </row>
    <row r="91" spans="1:20" ht="18.75" x14ac:dyDescent="0.25">
      <c r="A91" s="82" t="s">
        <v>86</v>
      </c>
      <c r="B91" s="102">
        <v>900</v>
      </c>
      <c r="C91" s="98">
        <f>C89-C90</f>
        <v>4.4000000001688022E-2</v>
      </c>
      <c r="D91" s="94">
        <f>D89-D90</f>
        <v>-3021.9691306000004</v>
      </c>
      <c r="E91" s="95">
        <f t="shared" si="2"/>
        <v>-3022.0131306000021</v>
      </c>
      <c r="F91" s="87">
        <f t="shared" si="3"/>
        <v>-68681.116601910573</v>
      </c>
    </row>
    <row r="92" spans="1:20" ht="18.75" x14ac:dyDescent="0.25">
      <c r="A92" s="82" t="s">
        <v>87</v>
      </c>
      <c r="B92" s="103"/>
      <c r="C92" s="104"/>
      <c r="D92" s="82"/>
      <c r="E92" s="86">
        <f t="shared" si="2"/>
        <v>0</v>
      </c>
      <c r="F92" s="87" t="e">
        <f t="shared" si="3"/>
        <v>#DIV/0!</v>
      </c>
    </row>
    <row r="93" spans="1:20" ht="37.5" x14ac:dyDescent="0.25">
      <c r="A93" s="85" t="s">
        <v>190</v>
      </c>
      <c r="B93" s="83">
        <v>1000</v>
      </c>
      <c r="C93" s="98">
        <f>C35+C42+C43+C55+C95+C31</f>
        <v>6155.6</v>
      </c>
      <c r="D93" s="94">
        <f>D35+D42+D43+D55+D95+D31</f>
        <v>4927.3000000000011</v>
      </c>
      <c r="E93" s="86">
        <f t="shared" si="2"/>
        <v>-1228.2999999999993</v>
      </c>
      <c r="F93" s="87">
        <f t="shared" si="3"/>
        <v>0.8004581194359609</v>
      </c>
      <c r="G93" s="4"/>
    </row>
    <row r="94" spans="1:20" ht="33.75" customHeight="1" x14ac:dyDescent="0.25">
      <c r="A94" s="85" t="s">
        <v>88</v>
      </c>
      <c r="B94" s="83">
        <v>1001</v>
      </c>
      <c r="C94" s="98">
        <v>0</v>
      </c>
      <c r="D94" s="94">
        <v>0</v>
      </c>
      <c r="E94" s="95">
        <f t="shared" si="2"/>
        <v>0</v>
      </c>
      <c r="F94" s="87" t="e">
        <f t="shared" si="3"/>
        <v>#DIV/0!</v>
      </c>
      <c r="G94" s="4"/>
    </row>
    <row r="95" spans="1:20" ht="37.5" x14ac:dyDescent="0.25">
      <c r="A95" s="85" t="s">
        <v>191</v>
      </c>
      <c r="B95" s="83">
        <v>1002</v>
      </c>
      <c r="C95" s="98">
        <f>C32+C38+C39+C40+C41+C50</f>
        <v>4779</v>
      </c>
      <c r="D95" s="94">
        <f>D32+D38+D39+D40+D41+D50</f>
        <v>4046.7000000000003</v>
      </c>
      <c r="E95" s="86">
        <f t="shared" si="2"/>
        <v>-732.29999999999973</v>
      </c>
      <c r="F95" s="87">
        <f t="shared" si="3"/>
        <v>0.84676710608914008</v>
      </c>
      <c r="G95" s="6"/>
    </row>
    <row r="96" spans="1:20" ht="18.75" x14ac:dyDescent="0.25">
      <c r="A96" s="85" t="s">
        <v>33</v>
      </c>
      <c r="B96" s="83">
        <v>1100</v>
      </c>
      <c r="C96" s="98">
        <f>C33+C62+C80</f>
        <v>13969.8</v>
      </c>
      <c r="D96" s="94">
        <f>D33+D62+D80</f>
        <v>9725.4</v>
      </c>
      <c r="E96" s="86">
        <f t="shared" si="2"/>
        <v>-4244.3999999999996</v>
      </c>
      <c r="F96" s="87">
        <f t="shared" si="3"/>
        <v>0.69617317356010822</v>
      </c>
      <c r="G96" s="6"/>
    </row>
    <row r="97" spans="1:9" ht="18.75" x14ac:dyDescent="0.25">
      <c r="A97" s="85" t="s">
        <v>34</v>
      </c>
      <c r="B97" s="83">
        <v>1200</v>
      </c>
      <c r="C97" s="98">
        <f>C34+C63+C81</f>
        <v>3073.3560000000002</v>
      </c>
      <c r="D97" s="94">
        <f>D34+D63+D81</f>
        <v>1941.5691306000001</v>
      </c>
      <c r="E97" s="95">
        <f t="shared" si="2"/>
        <v>-1131.7868694000001</v>
      </c>
      <c r="F97" s="87">
        <f t="shared" si="3"/>
        <v>0.63174234634712023</v>
      </c>
    </row>
    <row r="98" spans="1:9" ht="18.75" x14ac:dyDescent="0.25">
      <c r="A98" s="85" t="s">
        <v>89</v>
      </c>
      <c r="B98" s="83">
        <v>1300</v>
      </c>
      <c r="C98" s="98">
        <f>C82+C64+C36</f>
        <v>0</v>
      </c>
      <c r="D98" s="94">
        <f>D82+D64+D36</f>
        <v>0</v>
      </c>
      <c r="E98" s="95">
        <f t="shared" si="2"/>
        <v>0</v>
      </c>
      <c r="F98" s="87" t="e">
        <f t="shared" si="3"/>
        <v>#DIV/0!</v>
      </c>
    </row>
    <row r="99" spans="1:9" ht="18.75" x14ac:dyDescent="0.25">
      <c r="A99" s="85" t="s">
        <v>90</v>
      </c>
      <c r="B99" s="83">
        <v>1400</v>
      </c>
      <c r="C99" s="98">
        <f>C36+C37+C44+C45+C46+C47+C48+C49+C51+C52+C53+C56+C57+C58+C59+C60+C61+C64+C65+C66+C67+C68+C69+C70+C71+C72+C73+C74+C77+C76+C88</f>
        <v>363.7</v>
      </c>
      <c r="D99" s="94">
        <f>D36+D37+D44+D45+D46+D47+D48+D49+D51+D52+D53+D56+D57+D58+D59+D60+D61+D64+D65+D66+D67+D68+D69+D70+D71+D72+D73+D74+D77+D76+D88</f>
        <v>297</v>
      </c>
      <c r="E99" s="86">
        <f t="shared" si="2"/>
        <v>-66.699999999999989</v>
      </c>
      <c r="F99" s="87">
        <f t="shared" si="3"/>
        <v>0.81660709375859231</v>
      </c>
    </row>
    <row r="100" spans="1:9" ht="18.75" x14ac:dyDescent="0.25">
      <c r="A100" s="82" t="s">
        <v>91</v>
      </c>
      <c r="B100" s="102">
        <v>1500</v>
      </c>
      <c r="C100" s="98">
        <f>SUM(C96:C99,C93)</f>
        <v>23562.455999999998</v>
      </c>
      <c r="D100" s="94">
        <f>SUM(D96:D99,D93)</f>
        <v>16891.269130600002</v>
      </c>
      <c r="E100" s="95">
        <f t="shared" si="2"/>
        <v>-6671.1868693999968</v>
      </c>
      <c r="F100" s="87">
        <f t="shared" si="3"/>
        <v>0.71687217710242102</v>
      </c>
    </row>
    <row r="101" spans="1:9" ht="18.75" x14ac:dyDescent="0.25">
      <c r="A101" s="105"/>
      <c r="B101" s="106"/>
      <c r="C101" s="106"/>
      <c r="D101" s="106"/>
      <c r="E101" s="106"/>
      <c r="F101" s="107"/>
      <c r="H101" s="4"/>
      <c r="I101" s="4"/>
    </row>
    <row r="102" spans="1:9" ht="18.75" x14ac:dyDescent="0.25">
      <c r="A102" s="108"/>
      <c r="B102" s="107"/>
      <c r="C102" s="107"/>
      <c r="D102" s="107"/>
      <c r="E102" s="107"/>
      <c r="F102" s="107"/>
      <c r="H102" s="4"/>
      <c r="I102" s="4"/>
    </row>
    <row r="103" spans="1:9" ht="34.5" customHeight="1" thickBot="1" x14ac:dyDescent="0.3">
      <c r="A103" s="115" t="s">
        <v>184</v>
      </c>
      <c r="B103" s="109"/>
      <c r="C103" s="109"/>
      <c r="D103" s="106"/>
      <c r="E103" s="128" t="s">
        <v>176</v>
      </c>
      <c r="F103" s="128"/>
      <c r="H103" s="6"/>
      <c r="I103" s="6"/>
    </row>
    <row r="104" spans="1:9" ht="15.6" customHeight="1" x14ac:dyDescent="0.25">
      <c r="A104" s="116" t="s">
        <v>92</v>
      </c>
      <c r="B104" s="110"/>
      <c r="C104" s="145"/>
      <c r="D104" s="127"/>
      <c r="E104" s="127" t="s">
        <v>94</v>
      </c>
      <c r="F104" s="127"/>
      <c r="H104" s="6"/>
      <c r="I104" s="6"/>
    </row>
    <row r="105" spans="1:9" ht="18.75" x14ac:dyDescent="0.3">
      <c r="A105" s="79"/>
      <c r="B105" s="78"/>
      <c r="C105" s="79"/>
      <c r="D105" s="79"/>
      <c r="E105" s="79"/>
      <c r="F105" s="79"/>
    </row>
    <row r="106" spans="1:9" ht="18.75" x14ac:dyDescent="0.3">
      <c r="A106" s="79"/>
      <c r="B106" s="78"/>
      <c r="C106" s="79"/>
      <c r="D106" s="79"/>
      <c r="E106" s="79"/>
      <c r="F106" s="79"/>
    </row>
    <row r="107" spans="1:9" ht="18.75" x14ac:dyDescent="0.3">
      <c r="A107" s="79"/>
      <c r="B107" s="78"/>
      <c r="C107" s="79"/>
      <c r="D107" s="79"/>
      <c r="E107" s="79"/>
      <c r="F107" s="79"/>
    </row>
    <row r="108" spans="1:9" ht="20.25" x14ac:dyDescent="0.3">
      <c r="A108" s="71"/>
      <c r="B108" s="70"/>
      <c r="C108" s="71"/>
      <c r="D108" s="71"/>
      <c r="E108" s="71"/>
      <c r="F108" s="71"/>
    </row>
  </sheetData>
  <mergeCells count="38">
    <mergeCell ref="G58:L58"/>
    <mergeCell ref="G88:T88"/>
    <mergeCell ref="G61:P61"/>
    <mergeCell ref="C104:D104"/>
    <mergeCell ref="D5:F5"/>
    <mergeCell ref="D11:E11"/>
    <mergeCell ref="D12:E12"/>
    <mergeCell ref="D6:E6"/>
    <mergeCell ref="D7:E7"/>
    <mergeCell ref="D8:E8"/>
    <mergeCell ref="D10:E10"/>
    <mergeCell ref="D9:E9"/>
    <mergeCell ref="B12:C12"/>
    <mergeCell ref="A5:C5"/>
    <mergeCell ref="B6:C6"/>
    <mergeCell ref="B11:C11"/>
    <mergeCell ref="G53:K53"/>
    <mergeCell ref="G37:M37"/>
    <mergeCell ref="G43:L43"/>
    <mergeCell ref="G35:I35"/>
    <mergeCell ref="G38:K38"/>
    <mergeCell ref="G45:K45"/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B20:B21"/>
  </mergeCells>
  <pageMargins left="0.31496062992125984" right="0.31496062992125984" top="0.35433070866141736" bottom="0.35433070866141736" header="0.31496062992125984" footer="0.31496062992125984"/>
  <pageSetup paperSize="9" scale="91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A13" workbookViewId="0">
      <selection activeCell="D13" sqref="D13:E13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4"/>
      <c r="F1" s="14" t="s">
        <v>96</v>
      </c>
    </row>
    <row r="2" spans="1:7" x14ac:dyDescent="0.25">
      <c r="A2" s="153" t="s">
        <v>97</v>
      </c>
      <c r="B2" s="153"/>
      <c r="C2" s="153"/>
      <c r="D2" s="153"/>
      <c r="E2" s="153"/>
      <c r="F2" s="153"/>
    </row>
    <row r="3" spans="1:7" ht="8.4499999999999993" customHeight="1" x14ac:dyDescent="0.25"/>
    <row r="4" spans="1:7" ht="15" customHeight="1" x14ac:dyDescent="0.25">
      <c r="A4" s="155" t="s">
        <v>15</v>
      </c>
      <c r="B4" s="155" t="s">
        <v>95</v>
      </c>
      <c r="C4" s="155" t="s">
        <v>18</v>
      </c>
      <c r="D4" s="155"/>
      <c r="E4" s="155"/>
      <c r="F4" s="155"/>
      <c r="G4" s="4"/>
    </row>
    <row r="5" spans="1:7" ht="37.15" customHeight="1" x14ac:dyDescent="0.25">
      <c r="A5" s="155"/>
      <c r="B5" s="155"/>
      <c r="C5" s="7" t="s">
        <v>19</v>
      </c>
      <c r="D5" s="7" t="s">
        <v>20</v>
      </c>
      <c r="E5" s="7" t="s">
        <v>21</v>
      </c>
      <c r="F5" s="7" t="s">
        <v>22</v>
      </c>
      <c r="G5" s="6"/>
    </row>
    <row r="6" spans="1:7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6"/>
    </row>
    <row r="7" spans="1:7" ht="17.45" customHeight="1" x14ac:dyDescent="0.25">
      <c r="A7" s="9" t="s">
        <v>98</v>
      </c>
      <c r="B7" s="9"/>
      <c r="C7" s="10"/>
      <c r="D7" s="10"/>
      <c r="E7" s="10"/>
      <c r="F7" s="10"/>
      <c r="G7" s="4"/>
    </row>
    <row r="8" spans="1:7" ht="47.45" customHeight="1" x14ac:dyDescent="0.25">
      <c r="A8" s="5" t="s">
        <v>99</v>
      </c>
      <c r="B8" s="10">
        <v>2000</v>
      </c>
      <c r="C8" s="10">
        <f>SUM(C9:C14)</f>
        <v>0</v>
      </c>
      <c r="D8" s="10">
        <f>D9+D14</f>
        <v>8935.7999999999993</v>
      </c>
      <c r="E8" s="11">
        <f>D8-C8</f>
        <v>8935.7999999999993</v>
      </c>
      <c r="F8" s="11" t="e">
        <f>D8/C8*100</f>
        <v>#DIV/0!</v>
      </c>
      <c r="G8" s="4"/>
    </row>
    <row r="9" spans="1:7" ht="34.15" customHeight="1" x14ac:dyDescent="0.25">
      <c r="A9" s="5" t="s">
        <v>100</v>
      </c>
      <c r="B9" s="5">
        <v>2001</v>
      </c>
      <c r="C9" s="10"/>
      <c r="D9" s="64">
        <v>3022</v>
      </c>
      <c r="E9" s="65">
        <f t="shared" ref="E9:E28" si="0">D9-C9</f>
        <v>3022</v>
      </c>
      <c r="F9" s="11" t="e">
        <f t="shared" ref="F9:F28" si="1">D9/C9*100</f>
        <v>#DIV/0!</v>
      </c>
      <c r="G9" s="4"/>
    </row>
    <row r="10" spans="1:7" ht="18.600000000000001" customHeight="1" x14ac:dyDescent="0.25">
      <c r="A10" s="5" t="s">
        <v>101</v>
      </c>
      <c r="B10" s="5">
        <v>2002</v>
      </c>
      <c r="C10" s="10"/>
      <c r="D10" s="10"/>
      <c r="E10" s="11">
        <f t="shared" si="0"/>
        <v>0</v>
      </c>
      <c r="F10" s="11" t="e">
        <f t="shared" si="1"/>
        <v>#DIV/0!</v>
      </c>
      <c r="G10" s="4"/>
    </row>
    <row r="11" spans="1:7" ht="32.450000000000003" customHeight="1" x14ac:dyDescent="0.25">
      <c r="A11" s="5" t="s">
        <v>102</v>
      </c>
      <c r="B11" s="5">
        <v>2003</v>
      </c>
      <c r="C11" s="10"/>
      <c r="D11" s="10"/>
      <c r="E11" s="11">
        <f t="shared" si="0"/>
        <v>0</v>
      </c>
      <c r="F11" s="11" t="e">
        <f t="shared" si="1"/>
        <v>#DIV/0!</v>
      </c>
      <c r="G11" s="4"/>
    </row>
    <row r="12" spans="1:7" ht="20.45" customHeight="1" x14ac:dyDescent="0.25">
      <c r="A12" s="5" t="s">
        <v>103</v>
      </c>
      <c r="B12" s="5">
        <v>2004</v>
      </c>
      <c r="C12" s="10"/>
      <c r="D12" s="10"/>
      <c r="E12" s="11">
        <f t="shared" si="0"/>
        <v>0</v>
      </c>
      <c r="F12" s="11" t="e">
        <f t="shared" si="1"/>
        <v>#DIV/0!</v>
      </c>
      <c r="G12" s="4"/>
    </row>
    <row r="13" spans="1:7" ht="18" customHeight="1" x14ac:dyDescent="0.25">
      <c r="A13" s="10" t="s">
        <v>188</v>
      </c>
      <c r="B13" s="5">
        <v>2005</v>
      </c>
      <c r="C13" s="10"/>
      <c r="D13" s="64">
        <v>3022</v>
      </c>
      <c r="E13" s="65">
        <f t="shared" si="0"/>
        <v>3022</v>
      </c>
      <c r="F13" s="11" t="e">
        <f t="shared" si="1"/>
        <v>#DIV/0!</v>
      </c>
      <c r="G13" s="4"/>
    </row>
    <row r="14" spans="1:7" ht="34.15" customHeight="1" x14ac:dyDescent="0.25">
      <c r="A14" s="5" t="s">
        <v>104</v>
      </c>
      <c r="B14" s="5">
        <v>2006</v>
      </c>
      <c r="C14" s="10"/>
      <c r="D14" s="10">
        <v>5913.8</v>
      </c>
      <c r="E14" s="11">
        <f t="shared" si="0"/>
        <v>5913.8</v>
      </c>
      <c r="F14" s="11" t="e">
        <f t="shared" si="1"/>
        <v>#DIV/0!</v>
      </c>
      <c r="G14" s="4"/>
    </row>
    <row r="15" spans="1:7" ht="47.45" customHeight="1" x14ac:dyDescent="0.25">
      <c r="A15" s="9" t="s">
        <v>105</v>
      </c>
      <c r="B15" s="12">
        <v>2100</v>
      </c>
      <c r="C15" s="120">
        <f>SUM(C16:C20)</f>
        <v>2515.0639999999999</v>
      </c>
      <c r="D15" s="120">
        <f>SUM(D16:D20)</f>
        <v>1750.972</v>
      </c>
      <c r="E15" s="121">
        <f t="shared" si="0"/>
        <v>-764.09199999999987</v>
      </c>
      <c r="F15" s="59">
        <f t="shared" si="1"/>
        <v>69.619381455104119</v>
      </c>
      <c r="G15" s="4"/>
    </row>
    <row r="16" spans="1:7" ht="18.600000000000001" customHeight="1" x14ac:dyDescent="0.25">
      <c r="A16" s="10" t="s">
        <v>106</v>
      </c>
      <c r="B16" s="10">
        <v>2101</v>
      </c>
      <c r="C16" s="64">
        <f>'Таблиця 1'!C96*0.18</f>
        <v>2514.5639999999999</v>
      </c>
      <c r="D16" s="64">
        <f>'Таблиця 1'!D96*0.18</f>
        <v>1750.5719999999999</v>
      </c>
      <c r="E16" s="65">
        <f t="shared" si="0"/>
        <v>-763.99199999999996</v>
      </c>
      <c r="F16" s="60">
        <f t="shared" si="1"/>
        <v>69.617317356010815</v>
      </c>
      <c r="G16" s="4"/>
    </row>
    <row r="17" spans="1:7" ht="17.45" customHeight="1" x14ac:dyDescent="0.25">
      <c r="A17" s="10" t="s">
        <v>107</v>
      </c>
      <c r="B17" s="10">
        <v>2102</v>
      </c>
      <c r="C17" s="10">
        <v>0.5</v>
      </c>
      <c r="D17" s="10">
        <v>0.4</v>
      </c>
      <c r="E17" s="11">
        <f t="shared" si="0"/>
        <v>-9.9999999999999978E-2</v>
      </c>
      <c r="F17" s="11">
        <f t="shared" si="1"/>
        <v>80</v>
      </c>
      <c r="G17" s="4"/>
    </row>
    <row r="18" spans="1:7" ht="15" customHeight="1" x14ac:dyDescent="0.25">
      <c r="A18" s="10" t="s">
        <v>108</v>
      </c>
      <c r="B18" s="10">
        <v>2103</v>
      </c>
      <c r="C18" s="10"/>
      <c r="D18" s="10"/>
      <c r="E18" s="11">
        <f t="shared" si="0"/>
        <v>0</v>
      </c>
      <c r="F18" s="11" t="e">
        <f t="shared" si="1"/>
        <v>#DIV/0!</v>
      </c>
      <c r="G18" s="4"/>
    </row>
    <row r="19" spans="1:7" ht="15" customHeight="1" x14ac:dyDescent="0.25">
      <c r="A19" s="10" t="s">
        <v>109</v>
      </c>
      <c r="B19" s="10">
        <v>2104</v>
      </c>
      <c r="C19" s="10"/>
      <c r="D19" s="10"/>
      <c r="E19" s="11">
        <f t="shared" si="0"/>
        <v>0</v>
      </c>
      <c r="F19" s="11" t="e">
        <f t="shared" si="1"/>
        <v>#DIV/0!</v>
      </c>
      <c r="G19" s="4"/>
    </row>
    <row r="20" spans="1:7" ht="20.45" customHeight="1" x14ac:dyDescent="0.25">
      <c r="A20" s="10" t="s">
        <v>110</v>
      </c>
      <c r="B20" s="10">
        <v>2105</v>
      </c>
      <c r="C20" s="10"/>
      <c r="D20" s="10"/>
      <c r="E20" s="11">
        <f t="shared" si="0"/>
        <v>0</v>
      </c>
      <c r="F20" s="11" t="e">
        <f t="shared" si="1"/>
        <v>#DIV/0!</v>
      </c>
      <c r="G20" s="4"/>
    </row>
    <row r="21" spans="1:7" ht="35.450000000000003" customHeight="1" x14ac:dyDescent="0.25">
      <c r="A21" s="9" t="s">
        <v>111</v>
      </c>
      <c r="B21" s="12">
        <v>2200</v>
      </c>
      <c r="C21" s="120">
        <f>SUM(C22:C25)</f>
        <v>3282.9030000000002</v>
      </c>
      <c r="D21" s="120">
        <f>SUM(D22:D25)</f>
        <v>2087.4501306000002</v>
      </c>
      <c r="E21" s="121">
        <f t="shared" si="0"/>
        <v>-1195.4528694000001</v>
      </c>
      <c r="F21" s="59">
        <f t="shared" si="1"/>
        <v>63.58549523394386</v>
      </c>
      <c r="G21" s="4"/>
    </row>
    <row r="22" spans="1:7" ht="20.45" customHeight="1" x14ac:dyDescent="0.25">
      <c r="A22" s="10" t="s">
        <v>112</v>
      </c>
      <c r="B22" s="10">
        <v>2201</v>
      </c>
      <c r="C22" s="10"/>
      <c r="D22" s="10"/>
      <c r="E22" s="11">
        <f t="shared" si="0"/>
        <v>0</v>
      </c>
      <c r="F22" s="60" t="e">
        <f t="shared" si="1"/>
        <v>#DIV/0!</v>
      </c>
      <c r="G22" s="4"/>
    </row>
    <row r="23" spans="1:7" ht="34.9" customHeight="1" x14ac:dyDescent="0.25">
      <c r="A23" s="10" t="s">
        <v>113</v>
      </c>
      <c r="B23" s="10">
        <v>2202</v>
      </c>
      <c r="C23" s="64">
        <f>'Таблиця 1'!C97</f>
        <v>3073.3560000000002</v>
      </c>
      <c r="D23" s="64">
        <f>'Таблиця 1'!D97</f>
        <v>1941.5691306000001</v>
      </c>
      <c r="E23" s="65">
        <f t="shared" si="0"/>
        <v>-1131.7868694000001</v>
      </c>
      <c r="F23" s="60">
        <f t="shared" si="1"/>
        <v>63.174234634712022</v>
      </c>
      <c r="G23" s="4"/>
    </row>
    <row r="24" spans="1:7" ht="33.6" customHeight="1" x14ac:dyDescent="0.25">
      <c r="A24" s="10" t="s">
        <v>114</v>
      </c>
      <c r="B24" s="10">
        <v>2203</v>
      </c>
      <c r="C24" s="10"/>
      <c r="D24" s="10"/>
      <c r="E24" s="11">
        <f t="shared" si="0"/>
        <v>0</v>
      </c>
      <c r="F24" s="11" t="e">
        <f t="shared" si="1"/>
        <v>#DIV/0!</v>
      </c>
      <c r="G24" s="4"/>
    </row>
    <row r="25" spans="1:7" ht="24" customHeight="1" x14ac:dyDescent="0.25">
      <c r="A25" s="10" t="s">
        <v>115</v>
      </c>
      <c r="B25" s="10">
        <v>2204</v>
      </c>
      <c r="C25" s="64">
        <f>'Таблиця 1'!C96*0.015</f>
        <v>209.54699999999997</v>
      </c>
      <c r="D25" s="64">
        <f>'Таблиця 1'!D96*0.015</f>
        <v>145.881</v>
      </c>
      <c r="E25" s="65">
        <f t="shared" si="0"/>
        <v>-63.665999999999968</v>
      </c>
      <c r="F25" s="60">
        <f t="shared" si="1"/>
        <v>69.61731735601083</v>
      </c>
      <c r="G25" s="4"/>
    </row>
    <row r="26" spans="1:7" ht="31.9" customHeight="1" x14ac:dyDescent="0.25">
      <c r="A26" s="9" t="s">
        <v>116</v>
      </c>
      <c r="B26" s="12">
        <v>2300</v>
      </c>
      <c r="C26" s="10"/>
      <c r="D26" s="10"/>
      <c r="E26" s="11">
        <f t="shared" si="0"/>
        <v>0</v>
      </c>
      <c r="F26" s="11" t="e">
        <f t="shared" si="1"/>
        <v>#DIV/0!</v>
      </c>
      <c r="G26" s="4"/>
    </row>
    <row r="27" spans="1:7" ht="65.45" customHeight="1" x14ac:dyDescent="0.25">
      <c r="A27" s="10" t="s">
        <v>117</v>
      </c>
      <c r="B27" s="10">
        <v>2301</v>
      </c>
      <c r="C27" s="10"/>
      <c r="D27" s="10"/>
      <c r="E27" s="11">
        <f t="shared" si="0"/>
        <v>0</v>
      </c>
      <c r="F27" s="11" t="e">
        <f t="shared" si="1"/>
        <v>#DIV/0!</v>
      </c>
      <c r="G27" s="4"/>
    </row>
    <row r="28" spans="1:7" ht="35.450000000000003" customHeight="1" x14ac:dyDescent="0.25">
      <c r="A28" s="10" t="s">
        <v>118</v>
      </c>
      <c r="B28" s="10">
        <v>2302</v>
      </c>
      <c r="C28" s="10"/>
      <c r="D28" s="10"/>
      <c r="E28" s="11">
        <f t="shared" si="0"/>
        <v>0</v>
      </c>
      <c r="F28" s="11" t="e">
        <f t="shared" si="1"/>
        <v>#DIV/0!</v>
      </c>
      <c r="G28" s="4"/>
    </row>
    <row r="29" spans="1:7" ht="12.6" customHeight="1" x14ac:dyDescent="0.25">
      <c r="A29" s="6"/>
      <c r="B29" s="6"/>
      <c r="C29" s="6"/>
      <c r="D29" s="6"/>
      <c r="E29" s="58"/>
      <c r="F29" s="58"/>
      <c r="G29" s="4"/>
    </row>
    <row r="30" spans="1:7" ht="16.5" thickBot="1" x14ac:dyDescent="0.3">
      <c r="A30" s="114" t="s">
        <v>184</v>
      </c>
      <c r="B30" s="16"/>
      <c r="C30" s="16"/>
      <c r="D30" s="49"/>
      <c r="E30" s="156" t="s">
        <v>176</v>
      </c>
      <c r="F30" s="156"/>
    </row>
    <row r="31" spans="1:7" ht="14.45" customHeight="1" x14ac:dyDescent="0.25">
      <c r="A31" s="53" t="s">
        <v>92</v>
      </c>
      <c r="B31" s="41" t="s">
        <v>93</v>
      </c>
      <c r="C31" s="15"/>
      <c r="D31" s="15"/>
      <c r="E31" s="154" t="s">
        <v>94</v>
      </c>
      <c r="F31" s="154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view="pageBreakPreview" topLeftCell="A37" zoomScale="120" zoomScaleNormal="110" zoomScaleSheetLayoutView="120" workbookViewId="0">
      <selection activeCell="C21" sqref="C21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8"/>
      <c r="F1" s="18" t="s">
        <v>119</v>
      </c>
    </row>
    <row r="2" spans="1:6" x14ac:dyDescent="0.25">
      <c r="A2" s="161" t="s">
        <v>120</v>
      </c>
      <c r="B2" s="161"/>
      <c r="C2" s="161"/>
      <c r="D2" s="161"/>
      <c r="E2" s="161"/>
      <c r="F2" s="161"/>
    </row>
    <row r="3" spans="1:6" ht="15.75" thickBot="1" x14ac:dyDescent="0.3"/>
    <row r="4" spans="1:6" ht="15.75" thickBot="1" x14ac:dyDescent="0.3">
      <c r="A4" s="162" t="s">
        <v>15</v>
      </c>
      <c r="B4" s="19" t="s">
        <v>16</v>
      </c>
      <c r="C4" s="165" t="s">
        <v>18</v>
      </c>
      <c r="D4" s="166"/>
      <c r="E4" s="166"/>
      <c r="F4" s="167"/>
    </row>
    <row r="5" spans="1:6" x14ac:dyDescent="0.25">
      <c r="A5" s="163"/>
      <c r="B5" s="20" t="s">
        <v>17</v>
      </c>
      <c r="C5" s="162" t="s">
        <v>19</v>
      </c>
      <c r="D5" s="162" t="s">
        <v>20</v>
      </c>
      <c r="E5" s="162" t="s">
        <v>21</v>
      </c>
      <c r="F5" s="162" t="s">
        <v>22</v>
      </c>
    </row>
    <row r="6" spans="1:6" ht="15.75" thickBot="1" x14ac:dyDescent="0.3">
      <c r="A6" s="164"/>
      <c r="B6" s="21"/>
      <c r="C6" s="164"/>
      <c r="D6" s="164"/>
      <c r="E6" s="164"/>
      <c r="F6" s="164"/>
    </row>
    <row r="7" spans="1:6" ht="15.75" thickBot="1" x14ac:dyDescent="0.3">
      <c r="A7" s="23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6" ht="15.75" thickBot="1" x14ac:dyDescent="0.3">
      <c r="A8" s="158" t="s">
        <v>121</v>
      </c>
      <c r="B8" s="159"/>
      <c r="C8" s="159"/>
      <c r="D8" s="159"/>
      <c r="E8" s="159"/>
      <c r="F8" s="160"/>
    </row>
    <row r="9" spans="1:6" ht="34.15" customHeight="1" thickBot="1" x14ac:dyDescent="0.3">
      <c r="A9" s="25" t="s">
        <v>122</v>
      </c>
      <c r="B9" s="24">
        <v>3000</v>
      </c>
      <c r="C9" s="22">
        <f>SUM(C10:C14)</f>
        <v>23562.5</v>
      </c>
      <c r="D9" s="22">
        <f>SUM(D10:D21)</f>
        <v>13869.300000000003</v>
      </c>
      <c r="E9" s="22">
        <f t="shared" ref="E9" si="0">D9-C9</f>
        <v>-9693.1999999999971</v>
      </c>
      <c r="F9" s="48">
        <f t="shared" ref="F9" si="1">D9/C9</f>
        <v>0.58861750663129986</v>
      </c>
    </row>
    <row r="10" spans="1:6" ht="42" customHeight="1" thickBot="1" x14ac:dyDescent="0.3">
      <c r="A10" s="27" t="s">
        <v>123</v>
      </c>
      <c r="B10" s="22">
        <v>3001</v>
      </c>
      <c r="C10" s="22">
        <v>880.4</v>
      </c>
      <c r="D10" s="22">
        <v>153.69999999999999</v>
      </c>
      <c r="E10" s="22">
        <f t="shared" ref="E10" si="2">D10-C10</f>
        <v>-726.7</v>
      </c>
      <c r="F10" s="48">
        <f t="shared" ref="F10" si="3">D10/C10</f>
        <v>0.17457973648341663</v>
      </c>
    </row>
    <row r="11" spans="1:6" ht="23.45" customHeight="1" thickBot="1" x14ac:dyDescent="0.3">
      <c r="A11" s="29" t="s">
        <v>25</v>
      </c>
      <c r="B11" s="22">
        <v>3002</v>
      </c>
      <c r="C11" s="22">
        <f>'Таблиця 1'!C25</f>
        <v>4961.6000000000004</v>
      </c>
      <c r="D11" s="22">
        <f>'Таблиця 1'!D25</f>
        <v>4331.8999999999996</v>
      </c>
      <c r="E11" s="22">
        <f>D11-C11</f>
        <v>-629.70000000000073</v>
      </c>
      <c r="F11" s="48">
        <f>D11/C11</f>
        <v>0.87308529506610755</v>
      </c>
    </row>
    <row r="12" spans="1:6" ht="26.45" customHeight="1" thickBot="1" x14ac:dyDescent="0.3">
      <c r="A12" s="29" t="s">
        <v>26</v>
      </c>
      <c r="B12" s="22">
        <v>3003</v>
      </c>
      <c r="C12" s="22"/>
      <c r="D12" s="22"/>
      <c r="E12" s="22"/>
      <c r="F12" s="48"/>
    </row>
    <row r="13" spans="1:6" ht="15.75" thickBot="1" x14ac:dyDescent="0.3">
      <c r="A13" s="29" t="s">
        <v>27</v>
      </c>
      <c r="B13" s="22">
        <v>3004</v>
      </c>
      <c r="C13" s="22">
        <f>'Таблиця 1'!C27</f>
        <v>17720.5</v>
      </c>
      <c r="D13" s="68">
        <f>'Таблиця 1'!D27</f>
        <v>9373.0000000000018</v>
      </c>
      <c r="E13" s="22">
        <f t="shared" ref="E13:E14" si="4">D13-C13</f>
        <v>-8347.4999999999982</v>
      </c>
      <c r="F13" s="48">
        <f t="shared" ref="F13:F14" si="5">D13/C13</f>
        <v>0.52893541378629283</v>
      </c>
    </row>
    <row r="14" spans="1:6" ht="15.75" thickBot="1" x14ac:dyDescent="0.3">
      <c r="A14" s="29" t="s">
        <v>28</v>
      </c>
      <c r="B14" s="22">
        <v>3005</v>
      </c>
      <c r="C14" s="22"/>
      <c r="D14" s="22"/>
      <c r="E14" s="22">
        <f t="shared" si="4"/>
        <v>0</v>
      </c>
      <c r="F14" s="48" t="e">
        <f t="shared" si="5"/>
        <v>#DIV/0!</v>
      </c>
    </row>
    <row r="15" spans="1:6" ht="24" customHeight="1" thickBot="1" x14ac:dyDescent="0.3">
      <c r="A15" s="27" t="s">
        <v>124</v>
      </c>
      <c r="B15" s="30">
        <v>3100</v>
      </c>
      <c r="C15" s="22"/>
      <c r="D15" s="22"/>
      <c r="E15" s="22"/>
      <c r="F15" s="22"/>
    </row>
    <row r="16" spans="1:6" ht="20.45" customHeight="1" thickBot="1" x14ac:dyDescent="0.3">
      <c r="A16" s="27" t="s">
        <v>125</v>
      </c>
      <c r="B16" s="30">
        <v>3101</v>
      </c>
      <c r="C16" s="22"/>
      <c r="D16" s="22"/>
      <c r="E16" s="22"/>
      <c r="F16" s="22"/>
    </row>
    <row r="17" spans="1:6" ht="18.600000000000001" customHeight="1" thickBot="1" x14ac:dyDescent="0.3">
      <c r="A17" s="27" t="s">
        <v>126</v>
      </c>
      <c r="B17" s="30">
        <v>3200</v>
      </c>
      <c r="C17" s="22"/>
      <c r="D17" s="22"/>
      <c r="E17" s="22"/>
      <c r="F17" s="22"/>
    </row>
    <row r="18" spans="1:6" ht="22.9" customHeight="1" thickBot="1" x14ac:dyDescent="0.3">
      <c r="A18" s="27" t="s">
        <v>127</v>
      </c>
      <c r="B18" s="30">
        <v>3300</v>
      </c>
      <c r="C18" s="22"/>
      <c r="D18" s="22"/>
      <c r="E18" s="22"/>
      <c r="F18" s="22"/>
    </row>
    <row r="19" spans="1:6" ht="29.45" customHeight="1" thickBot="1" x14ac:dyDescent="0.3">
      <c r="A19" s="27" t="s">
        <v>128</v>
      </c>
      <c r="B19" s="30">
        <v>3400</v>
      </c>
      <c r="C19" s="22"/>
      <c r="D19" s="22"/>
      <c r="E19" s="22"/>
      <c r="F19" s="22"/>
    </row>
    <row r="20" spans="1:6" ht="24" customHeight="1" thickBot="1" x14ac:dyDescent="0.3">
      <c r="A20" s="27" t="s">
        <v>129</v>
      </c>
      <c r="B20" s="30">
        <v>3500</v>
      </c>
      <c r="C20" s="22"/>
      <c r="D20" s="22"/>
      <c r="E20" s="22"/>
      <c r="F20" s="22"/>
    </row>
    <row r="21" spans="1:6" ht="30.6" customHeight="1" thickBot="1" x14ac:dyDescent="0.3">
      <c r="A21" s="27" t="s">
        <v>130</v>
      </c>
      <c r="B21" s="22">
        <v>3600</v>
      </c>
      <c r="C21" s="68">
        <v>0</v>
      </c>
      <c r="D21" s="22">
        <v>10.7</v>
      </c>
      <c r="E21" s="22">
        <f t="shared" ref="E21:E23" si="6">D21-C21</f>
        <v>10.7</v>
      </c>
      <c r="F21" s="48" t="e">
        <f t="shared" ref="F21:F23" si="7">D21/C21</f>
        <v>#DIV/0!</v>
      </c>
    </row>
    <row r="22" spans="1:6" ht="30.6" customHeight="1" thickBot="1" x14ac:dyDescent="0.3">
      <c r="A22" s="25" t="s">
        <v>131</v>
      </c>
      <c r="B22" s="22">
        <v>3700</v>
      </c>
      <c r="C22" s="22">
        <v>23562.5</v>
      </c>
      <c r="D22" s="22">
        <v>16891.3</v>
      </c>
      <c r="E22" s="22">
        <f t="shared" si="6"/>
        <v>-6671.2000000000007</v>
      </c>
      <c r="F22" s="57">
        <f t="shared" si="7"/>
        <v>0.71687214854111403</v>
      </c>
    </row>
    <row r="23" spans="1:6" ht="36" customHeight="1" thickBot="1" x14ac:dyDescent="0.3">
      <c r="A23" s="27" t="s">
        <v>132</v>
      </c>
      <c r="B23" s="22">
        <v>3701</v>
      </c>
      <c r="C23" s="22">
        <f>6519.3-40.6</f>
        <v>6478.7</v>
      </c>
      <c r="D23" s="22">
        <f>5224.3-40.6</f>
        <v>5183.7</v>
      </c>
      <c r="E23" s="68">
        <f t="shared" si="6"/>
        <v>-1295</v>
      </c>
      <c r="F23" s="57">
        <f t="shared" si="7"/>
        <v>0.80011422044545977</v>
      </c>
    </row>
    <row r="24" spans="1:6" ht="24" customHeight="1" thickBot="1" x14ac:dyDescent="0.3">
      <c r="A24" s="27" t="s">
        <v>133</v>
      </c>
      <c r="B24" s="22">
        <v>3702</v>
      </c>
      <c r="C24" s="22">
        <f>'Таблиця 1'!C96</f>
        <v>13969.8</v>
      </c>
      <c r="D24" s="22">
        <f>'Таблиця 1'!D96</f>
        <v>9725.4</v>
      </c>
      <c r="E24" s="22">
        <f>D24-C24</f>
        <v>-4244.3999999999996</v>
      </c>
      <c r="F24" s="57">
        <f>D24/C24</f>
        <v>0.69617317356010822</v>
      </c>
    </row>
    <row r="25" spans="1:6" ht="38.450000000000003" customHeight="1" thickBot="1" x14ac:dyDescent="0.3">
      <c r="A25" s="27" t="s">
        <v>134</v>
      </c>
      <c r="B25" s="22">
        <v>3703</v>
      </c>
      <c r="C25" s="22"/>
      <c r="D25" s="22"/>
      <c r="E25" s="22"/>
      <c r="F25" s="57"/>
    </row>
    <row r="26" spans="1:6" ht="48" customHeight="1" thickBot="1" x14ac:dyDescent="0.3">
      <c r="A26" s="27" t="s">
        <v>135</v>
      </c>
      <c r="B26" s="22">
        <v>3800</v>
      </c>
      <c r="C26" s="68">
        <v>5798</v>
      </c>
      <c r="D26" s="22">
        <v>3838.5</v>
      </c>
      <c r="E26" s="68">
        <f t="shared" ref="E26" si="8">D26-C26</f>
        <v>-1959.5</v>
      </c>
      <c r="F26" s="57">
        <f t="shared" ref="F26" si="9">D26/C26</f>
        <v>0.66203863401172813</v>
      </c>
    </row>
    <row r="27" spans="1:6" ht="24" customHeight="1" thickBot="1" x14ac:dyDescent="0.3">
      <c r="A27" s="27" t="s">
        <v>136</v>
      </c>
      <c r="B27" s="22">
        <v>3801</v>
      </c>
      <c r="C27" s="68">
        <v>2514.6</v>
      </c>
      <c r="D27" s="68">
        <v>1750.6</v>
      </c>
      <c r="E27" s="68">
        <f t="shared" ref="E27" si="10">D27-C27</f>
        <v>-764</v>
      </c>
      <c r="F27" s="57">
        <f t="shared" ref="F27" si="11">D27/C27</f>
        <v>0.69617434184363314</v>
      </c>
    </row>
    <row r="28" spans="1:6" ht="23.45" customHeight="1" thickBot="1" x14ac:dyDescent="0.3">
      <c r="A28" s="27" t="s">
        <v>137</v>
      </c>
      <c r="B28" s="22">
        <v>3900</v>
      </c>
      <c r="C28" s="22"/>
      <c r="D28" s="22"/>
      <c r="E28" s="22"/>
      <c r="F28" s="22"/>
    </row>
    <row r="29" spans="1:6" ht="21" customHeight="1" thickBot="1" x14ac:dyDescent="0.3">
      <c r="A29" s="27" t="s">
        <v>138</v>
      </c>
      <c r="B29" s="22">
        <v>4000</v>
      </c>
      <c r="C29" s="22"/>
      <c r="D29" s="22"/>
      <c r="E29" s="22"/>
      <c r="F29" s="22"/>
    </row>
    <row r="30" spans="1:6" ht="22.9" customHeight="1" thickBot="1" x14ac:dyDescent="0.3">
      <c r="A30" s="27" t="s">
        <v>37</v>
      </c>
      <c r="B30" s="22">
        <v>5000</v>
      </c>
      <c r="C30" s="22"/>
      <c r="D30" s="22"/>
      <c r="E30" s="22"/>
      <c r="F30" s="22"/>
    </row>
    <row r="31" spans="1:6" ht="33" customHeight="1" thickBot="1" x14ac:dyDescent="0.3">
      <c r="A31" s="25" t="s">
        <v>139</v>
      </c>
      <c r="B31" s="22">
        <v>6000</v>
      </c>
      <c r="C31" s="22">
        <v>0</v>
      </c>
      <c r="D31" s="68">
        <v>-3022</v>
      </c>
      <c r="E31" s="68">
        <f t="shared" ref="E31" si="12">D31-C31</f>
        <v>-3022</v>
      </c>
      <c r="F31" s="57" t="e">
        <f t="shared" ref="F31" si="13">D31/C31</f>
        <v>#DIV/0!</v>
      </c>
    </row>
    <row r="32" spans="1:6" ht="15.75" thickBot="1" x14ac:dyDescent="0.3">
      <c r="A32" s="158" t="s">
        <v>140</v>
      </c>
      <c r="B32" s="159"/>
      <c r="C32" s="159"/>
      <c r="D32" s="159"/>
      <c r="E32" s="159"/>
      <c r="F32" s="160"/>
    </row>
    <row r="33" spans="1:6" ht="38.450000000000003" customHeight="1" thickBot="1" x14ac:dyDescent="0.3">
      <c r="A33" s="25" t="s">
        <v>141</v>
      </c>
      <c r="B33" s="22">
        <v>7000</v>
      </c>
      <c r="C33" s="26"/>
      <c r="D33" s="26"/>
      <c r="E33" s="26"/>
      <c r="F33" s="26"/>
    </row>
    <row r="34" spans="1:6" ht="32.450000000000003" customHeight="1" thickBot="1" x14ac:dyDescent="0.3">
      <c r="A34" s="27" t="s">
        <v>142</v>
      </c>
      <c r="B34" s="22">
        <v>7001</v>
      </c>
      <c r="C34" s="26"/>
      <c r="D34" s="26"/>
      <c r="E34" s="26"/>
      <c r="F34" s="26"/>
    </row>
    <row r="35" spans="1:6" ht="25.9" customHeight="1" thickBot="1" x14ac:dyDescent="0.3">
      <c r="A35" s="27" t="s">
        <v>129</v>
      </c>
      <c r="B35" s="22">
        <v>7002</v>
      </c>
      <c r="C35" s="26"/>
      <c r="D35" s="26"/>
      <c r="E35" s="26"/>
      <c r="F35" s="26"/>
    </row>
    <row r="36" spans="1:6" ht="39" customHeight="1" thickBot="1" x14ac:dyDescent="0.3">
      <c r="A36" s="27" t="s">
        <v>143</v>
      </c>
      <c r="B36" s="22">
        <v>8000</v>
      </c>
      <c r="C36" s="26"/>
      <c r="D36" s="26"/>
      <c r="E36" s="26"/>
      <c r="F36" s="26"/>
    </row>
    <row r="37" spans="1:6" ht="40.9" customHeight="1" thickBot="1" x14ac:dyDescent="0.3">
      <c r="A37" s="27" t="s">
        <v>144</v>
      </c>
      <c r="B37" s="22">
        <v>8001</v>
      </c>
      <c r="C37" s="26"/>
      <c r="D37" s="26"/>
      <c r="E37" s="26"/>
      <c r="F37" s="26"/>
    </row>
    <row r="38" spans="1:6" ht="36.6" customHeight="1" thickBot="1" x14ac:dyDescent="0.3">
      <c r="A38" s="27" t="s">
        <v>145</v>
      </c>
      <c r="B38" s="22">
        <v>8002</v>
      </c>
      <c r="C38" s="26"/>
      <c r="D38" s="26"/>
      <c r="E38" s="26"/>
      <c r="F38" s="26"/>
    </row>
    <row r="39" spans="1:6" ht="27" customHeight="1" thickBot="1" x14ac:dyDescent="0.3">
      <c r="A39" s="27" t="s">
        <v>37</v>
      </c>
      <c r="B39" s="22">
        <v>8003</v>
      </c>
      <c r="C39" s="26"/>
      <c r="D39" s="26"/>
      <c r="E39" s="26"/>
      <c r="F39" s="26"/>
    </row>
    <row r="40" spans="1:6" ht="51" customHeight="1" thickBot="1" x14ac:dyDescent="0.3">
      <c r="A40" s="27" t="s">
        <v>146</v>
      </c>
      <c r="B40" s="22">
        <v>9000</v>
      </c>
      <c r="C40" s="26"/>
      <c r="D40" s="26"/>
      <c r="E40" s="26"/>
      <c r="F40" s="26"/>
    </row>
    <row r="41" spans="1:6" ht="15.75" thickBot="1" x14ac:dyDescent="0.3">
      <c r="A41" s="27" t="s">
        <v>147</v>
      </c>
      <c r="B41" s="22">
        <v>9001</v>
      </c>
      <c r="C41" s="26"/>
      <c r="D41" s="26"/>
      <c r="E41" s="26"/>
      <c r="F41" s="26"/>
    </row>
    <row r="42" spans="1:6" ht="33" customHeight="1" thickBot="1" x14ac:dyDescent="0.3">
      <c r="A42" s="25" t="s">
        <v>148</v>
      </c>
      <c r="B42" s="22">
        <v>10000</v>
      </c>
      <c r="C42" s="26"/>
      <c r="D42" s="26"/>
      <c r="E42" s="26"/>
      <c r="F42" s="26"/>
    </row>
    <row r="43" spans="1:6" ht="32.450000000000003" customHeight="1" thickBot="1" x14ac:dyDescent="0.3">
      <c r="A43" s="25" t="s">
        <v>149</v>
      </c>
      <c r="B43" s="22">
        <v>10100</v>
      </c>
      <c r="C43" s="26">
        <f>C9</f>
        <v>23562.5</v>
      </c>
      <c r="D43" s="26">
        <f>D9</f>
        <v>13869.300000000003</v>
      </c>
      <c r="E43" s="26">
        <f>D43-C43</f>
        <v>-9693.1999999999971</v>
      </c>
      <c r="F43" s="56">
        <f>D43/C43</f>
        <v>0.58861750663129986</v>
      </c>
    </row>
    <row r="44" spans="1:6" ht="30" customHeight="1" thickBot="1" x14ac:dyDescent="0.3">
      <c r="A44" s="27" t="s">
        <v>150</v>
      </c>
      <c r="B44" s="22">
        <v>10200</v>
      </c>
      <c r="C44" s="26">
        <v>0</v>
      </c>
      <c r="D44" s="26">
        <v>8935.7999999999993</v>
      </c>
      <c r="E44" s="26">
        <f t="shared" ref="E44:E45" si="14">D44-C44</f>
        <v>8935.7999999999993</v>
      </c>
      <c r="F44" s="56" t="e">
        <f t="shared" ref="F44:F45" si="15">D44/C44</f>
        <v>#DIV/0!</v>
      </c>
    </row>
    <row r="45" spans="1:6" ht="22.9" customHeight="1" thickBot="1" x14ac:dyDescent="0.3">
      <c r="A45" s="27" t="s">
        <v>151</v>
      </c>
      <c r="B45" s="22">
        <v>10300</v>
      </c>
      <c r="C45" s="26">
        <v>0</v>
      </c>
      <c r="D45" s="26">
        <v>5913.8</v>
      </c>
      <c r="E45" s="26">
        <f t="shared" si="14"/>
        <v>5913.8</v>
      </c>
      <c r="F45" s="56" t="e">
        <f t="shared" si="15"/>
        <v>#DIV/0!</v>
      </c>
    </row>
    <row r="48" spans="1:6" ht="15" customHeight="1" thickBot="1" x14ac:dyDescent="0.3">
      <c r="A48" s="117" t="s">
        <v>184</v>
      </c>
      <c r="B48" s="16"/>
      <c r="C48" s="16"/>
      <c r="D48" s="118"/>
      <c r="E48" s="156" t="s">
        <v>176</v>
      </c>
      <c r="F48" s="156"/>
    </row>
    <row r="49" spans="1:6" ht="24" customHeight="1" x14ac:dyDescent="0.25">
      <c r="A49" s="53" t="s">
        <v>92</v>
      </c>
      <c r="B49" s="40" t="s">
        <v>93</v>
      </c>
      <c r="C49" s="15"/>
      <c r="D49" s="157" t="s">
        <v>94</v>
      </c>
      <c r="E49" s="157"/>
      <c r="F49" s="157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1" sqref="D11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31"/>
      <c r="F1" s="31" t="s">
        <v>152</v>
      </c>
    </row>
    <row r="2" spans="1:7" x14ac:dyDescent="0.25">
      <c r="A2" s="161" t="s">
        <v>153</v>
      </c>
      <c r="B2" s="161"/>
      <c r="C2" s="161"/>
      <c r="D2" s="161"/>
      <c r="E2" s="161"/>
      <c r="F2" s="161"/>
    </row>
    <row r="3" spans="1:7" ht="15.75" thickBot="1" x14ac:dyDescent="0.3">
      <c r="A3" s="32"/>
    </row>
    <row r="4" spans="1:7" ht="15.75" thickBot="1" x14ac:dyDescent="0.3">
      <c r="A4" s="168" t="s">
        <v>15</v>
      </c>
      <c r="B4" s="33" t="s">
        <v>16</v>
      </c>
      <c r="C4" s="171" t="s">
        <v>18</v>
      </c>
      <c r="D4" s="172"/>
      <c r="E4" s="172"/>
      <c r="F4" s="173"/>
    </row>
    <row r="5" spans="1:7" x14ac:dyDescent="0.25">
      <c r="A5" s="169"/>
      <c r="B5" s="34" t="s">
        <v>17</v>
      </c>
      <c r="C5" s="168" t="s">
        <v>19</v>
      </c>
      <c r="D5" s="168" t="s">
        <v>20</v>
      </c>
      <c r="E5" s="168" t="s">
        <v>21</v>
      </c>
      <c r="F5" s="168" t="s">
        <v>22</v>
      </c>
    </row>
    <row r="6" spans="1:7" ht="15.75" thickBot="1" x14ac:dyDescent="0.3">
      <c r="A6" s="170"/>
      <c r="B6" s="21"/>
      <c r="C6" s="170"/>
      <c r="D6" s="170"/>
      <c r="E6" s="170"/>
      <c r="F6" s="170"/>
    </row>
    <row r="7" spans="1:7" ht="15.75" thickBot="1" x14ac:dyDescent="0.3">
      <c r="A7" s="23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7" ht="15.75" thickBot="1" x14ac:dyDescent="0.3">
      <c r="A8" s="25" t="s">
        <v>154</v>
      </c>
      <c r="B8" s="24">
        <v>11000</v>
      </c>
      <c r="C8" s="54">
        <f>SUM(C9:C14)</f>
        <v>0</v>
      </c>
      <c r="D8" s="54">
        <f t="shared" ref="D8:F8" si="0">SUM(D9:D14)</f>
        <v>0</v>
      </c>
      <c r="E8" s="54">
        <f t="shared" si="0"/>
        <v>0</v>
      </c>
      <c r="F8" s="54" t="e">
        <f t="shared" si="0"/>
        <v>#DIV/0!</v>
      </c>
    </row>
    <row r="9" spans="1:7" ht="15.75" thickBot="1" x14ac:dyDescent="0.3">
      <c r="A9" s="35" t="s">
        <v>155</v>
      </c>
      <c r="B9" s="22">
        <v>11001</v>
      </c>
      <c r="C9" s="28"/>
      <c r="D9" s="28"/>
      <c r="E9" s="28">
        <f>D9-C9</f>
        <v>0</v>
      </c>
      <c r="F9" s="55" t="e">
        <f>D9/C9</f>
        <v>#DIV/0!</v>
      </c>
    </row>
    <row r="10" spans="1:7" ht="15.75" thickBot="1" x14ac:dyDescent="0.3">
      <c r="A10" s="35" t="s">
        <v>156</v>
      </c>
      <c r="B10" s="22">
        <v>11002</v>
      </c>
      <c r="C10" s="28">
        <v>0</v>
      </c>
      <c r="D10" s="28">
        <v>0</v>
      </c>
      <c r="E10" s="28">
        <f>D10-C10</f>
        <v>0</v>
      </c>
      <c r="F10" s="55" t="e">
        <f>D10/C10</f>
        <v>#DIV/0!</v>
      </c>
    </row>
    <row r="11" spans="1:7" ht="28.9" customHeight="1" thickBot="1" x14ac:dyDescent="0.3">
      <c r="A11" s="35" t="s">
        <v>157</v>
      </c>
      <c r="B11" s="22">
        <v>11003</v>
      </c>
      <c r="C11" s="28"/>
      <c r="D11" s="28"/>
      <c r="E11" s="28"/>
      <c r="F11" s="28"/>
    </row>
    <row r="12" spans="1:7" ht="15.75" thickBot="1" x14ac:dyDescent="0.3">
      <c r="A12" s="35" t="s">
        <v>158</v>
      </c>
      <c r="B12" s="22">
        <v>11004</v>
      </c>
      <c r="C12" s="28"/>
      <c r="D12" s="28"/>
      <c r="E12" s="28"/>
      <c r="F12" s="28"/>
    </row>
    <row r="13" spans="1:7" ht="39" thickBot="1" x14ac:dyDescent="0.3">
      <c r="A13" s="35" t="s">
        <v>146</v>
      </c>
      <c r="B13" s="22">
        <v>11005</v>
      </c>
      <c r="C13" s="28"/>
      <c r="D13" s="28"/>
      <c r="E13" s="28"/>
      <c r="F13" s="28"/>
    </row>
    <row r="14" spans="1:7" ht="15.75" thickBot="1" x14ac:dyDescent="0.3">
      <c r="A14" s="35" t="s">
        <v>147</v>
      </c>
      <c r="B14" s="22">
        <v>11006</v>
      </c>
      <c r="C14" s="28"/>
      <c r="D14" s="28"/>
      <c r="E14" s="28"/>
      <c r="F14" s="28"/>
    </row>
    <row r="15" spans="1:7" x14ac:dyDescent="0.25">
      <c r="A15" s="1"/>
    </row>
    <row r="16" spans="1:7" ht="19.149999999999999" customHeight="1" thickBot="1" x14ac:dyDescent="0.3">
      <c r="A16" s="114" t="s">
        <v>184</v>
      </c>
      <c r="B16" s="16"/>
      <c r="C16" s="16"/>
      <c r="D16" s="49"/>
      <c r="E16" s="156" t="s">
        <v>176</v>
      </c>
      <c r="F16" s="156"/>
      <c r="G16" s="49"/>
    </row>
    <row r="17" spans="1:7" ht="24" customHeight="1" x14ac:dyDescent="0.25">
      <c r="A17" s="53" t="s">
        <v>92</v>
      </c>
      <c r="B17" s="40" t="s">
        <v>93</v>
      </c>
      <c r="C17" s="15"/>
      <c r="D17" s="15"/>
      <c r="E17" s="157" t="s">
        <v>94</v>
      </c>
      <c r="F17" s="157"/>
      <c r="G17" s="50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A9" workbookViewId="0">
      <selection activeCell="E12" sqref="E12:N12"/>
    </sheetView>
  </sheetViews>
  <sheetFormatPr defaultColWidth="8.85546875" defaultRowHeight="15.75" x14ac:dyDescent="0.25"/>
  <cols>
    <col min="1" max="1" width="58.28515625" style="37" customWidth="1"/>
    <col min="2" max="2" width="12.28515625" style="37" customWidth="1"/>
    <col min="3" max="4" width="11.7109375" style="37" customWidth="1"/>
    <col min="5" max="16384" width="8.85546875" style="37"/>
  </cols>
  <sheetData>
    <row r="1" spans="1:14" x14ac:dyDescent="0.25">
      <c r="A1" s="36"/>
      <c r="D1" s="36" t="s">
        <v>159</v>
      </c>
    </row>
    <row r="2" spans="1:14" x14ac:dyDescent="0.25">
      <c r="A2" s="153" t="s">
        <v>160</v>
      </c>
      <c r="B2" s="153"/>
      <c r="C2" s="153"/>
      <c r="D2" s="153"/>
    </row>
    <row r="3" spans="1:14" x14ac:dyDescent="0.25">
      <c r="A3" s="38"/>
    </row>
    <row r="4" spans="1:14" x14ac:dyDescent="0.25">
      <c r="A4" s="177" t="s">
        <v>15</v>
      </c>
      <c r="B4" s="178" t="s">
        <v>18</v>
      </c>
      <c r="C4" s="178"/>
      <c r="D4" s="178"/>
    </row>
    <row r="5" spans="1:14" x14ac:dyDescent="0.25">
      <c r="A5" s="177"/>
      <c r="B5" s="178" t="s">
        <v>19</v>
      </c>
      <c r="C5" s="178" t="s">
        <v>20</v>
      </c>
      <c r="D5" s="178" t="s">
        <v>21</v>
      </c>
    </row>
    <row r="6" spans="1:14" x14ac:dyDescent="0.25">
      <c r="A6" s="177"/>
      <c r="B6" s="178"/>
      <c r="C6" s="178"/>
      <c r="D6" s="178"/>
    </row>
    <row r="7" spans="1:14" x14ac:dyDescent="0.25">
      <c r="A7" s="42">
        <v>1</v>
      </c>
      <c r="B7" s="42">
        <v>2</v>
      </c>
      <c r="C7" s="42">
        <v>3</v>
      </c>
      <c r="D7" s="42">
        <v>4</v>
      </c>
    </row>
    <row r="8" spans="1:14" ht="66" customHeight="1" x14ac:dyDescent="0.25">
      <c r="A8" s="43" t="s">
        <v>185</v>
      </c>
      <c r="B8" s="42">
        <f>SUM(B9:B11)</f>
        <v>261.25</v>
      </c>
      <c r="C8" s="42">
        <f>SUM(C9:C11)</f>
        <v>306</v>
      </c>
      <c r="D8" s="42">
        <f>C8-B8</f>
        <v>44.75</v>
      </c>
    </row>
    <row r="9" spans="1:14" x14ac:dyDescent="0.25">
      <c r="A9" s="44" t="s">
        <v>161</v>
      </c>
      <c r="B9" s="45">
        <v>1</v>
      </c>
      <c r="C9" s="45">
        <v>1</v>
      </c>
      <c r="D9" s="45">
        <f t="shared" ref="D9:D27" si="0">C9-B9</f>
        <v>0</v>
      </c>
    </row>
    <row r="10" spans="1:14" x14ac:dyDescent="0.25">
      <c r="A10" s="44" t="s">
        <v>162</v>
      </c>
      <c r="B10" s="45">
        <v>43.25</v>
      </c>
      <c r="C10" s="45">
        <v>58</v>
      </c>
      <c r="D10" s="45">
        <f t="shared" si="0"/>
        <v>14.75</v>
      </c>
    </row>
    <row r="11" spans="1:14" x14ac:dyDescent="0.25">
      <c r="A11" s="44" t="s">
        <v>163</v>
      </c>
      <c r="B11" s="45">
        <v>217</v>
      </c>
      <c r="C11" s="45">
        <v>247</v>
      </c>
      <c r="D11" s="45">
        <f t="shared" si="0"/>
        <v>30</v>
      </c>
    </row>
    <row r="12" spans="1:14" x14ac:dyDescent="0.25">
      <c r="A12" s="43" t="s">
        <v>164</v>
      </c>
      <c r="B12" s="42">
        <f>SUM(B13:B15)</f>
        <v>42000</v>
      </c>
      <c r="C12" s="42">
        <f>SUM(C13:C15)</f>
        <v>9160.2000000000007</v>
      </c>
      <c r="D12" s="66">
        <f t="shared" si="0"/>
        <v>-32839.800000000003</v>
      </c>
      <c r="E12" s="174" t="s">
        <v>187</v>
      </c>
      <c r="F12" s="175"/>
      <c r="G12" s="175"/>
      <c r="H12" s="175"/>
      <c r="I12" s="175"/>
      <c r="J12" s="175"/>
      <c r="K12" s="175"/>
      <c r="L12" s="175"/>
      <c r="M12" s="175"/>
      <c r="N12" s="175"/>
    </row>
    <row r="13" spans="1:14" x14ac:dyDescent="0.25">
      <c r="A13" s="44" t="s">
        <v>161</v>
      </c>
      <c r="B13" s="122">
        <v>369.6</v>
      </c>
      <c r="C13" s="122">
        <v>155.30000000000001</v>
      </c>
      <c r="D13" s="67">
        <f t="shared" si="0"/>
        <v>-214.3</v>
      </c>
    </row>
    <row r="14" spans="1:14" x14ac:dyDescent="0.25">
      <c r="A14" s="44" t="s">
        <v>162</v>
      </c>
      <c r="B14" s="122">
        <f>3959.6-100</f>
        <v>3859.6</v>
      </c>
      <c r="C14" s="122">
        <v>950.6</v>
      </c>
      <c r="D14" s="67">
        <f t="shared" si="0"/>
        <v>-2909</v>
      </c>
    </row>
    <row r="15" spans="1:14" x14ac:dyDescent="0.25">
      <c r="A15" s="44" t="s">
        <v>163</v>
      </c>
      <c r="B15" s="122">
        <f>38270.8-500</f>
        <v>37770.800000000003</v>
      </c>
      <c r="C15" s="122">
        <f>8055.8-1.5</f>
        <v>8054.3</v>
      </c>
      <c r="D15" s="67">
        <f t="shared" si="0"/>
        <v>-29716.500000000004</v>
      </c>
    </row>
    <row r="16" spans="1:14" ht="31.5" x14ac:dyDescent="0.25">
      <c r="A16" s="43" t="s">
        <v>165</v>
      </c>
      <c r="B16" s="46"/>
      <c r="C16" s="46"/>
      <c r="D16" s="66"/>
    </row>
    <row r="17" spans="1:5" x14ac:dyDescent="0.25">
      <c r="A17" s="44" t="s">
        <v>161</v>
      </c>
      <c r="B17" s="47">
        <f>B13/12/B9</f>
        <v>30.8</v>
      </c>
      <c r="C17" s="47">
        <f>C13/2.5/C9</f>
        <v>62.120000000000005</v>
      </c>
      <c r="D17" s="67">
        <f t="shared" si="0"/>
        <v>31.320000000000004</v>
      </c>
    </row>
    <row r="18" spans="1:5" x14ac:dyDescent="0.25">
      <c r="A18" s="44" t="s">
        <v>162</v>
      </c>
      <c r="B18" s="47">
        <f t="shared" ref="B18" si="1">B14/12/B10</f>
        <v>7.4366088631984582</v>
      </c>
      <c r="C18" s="47">
        <f>C14/2.5/C10</f>
        <v>6.5558620689655172</v>
      </c>
      <c r="D18" s="67">
        <f t="shared" si="0"/>
        <v>-0.880746794232941</v>
      </c>
    </row>
    <row r="19" spans="1:5" x14ac:dyDescent="0.25">
      <c r="A19" s="44" t="s">
        <v>163</v>
      </c>
      <c r="B19" s="47">
        <f t="shared" ref="B19" si="2">B15/12/B11</f>
        <v>14.504915514592936</v>
      </c>
      <c r="C19" s="47">
        <f>C15/2.5/C11</f>
        <v>13.0434008097166</v>
      </c>
      <c r="D19" s="67">
        <f t="shared" si="0"/>
        <v>-1.4615147048763362</v>
      </c>
    </row>
    <row r="20" spans="1:5" x14ac:dyDescent="0.25">
      <c r="A20" s="43" t="s">
        <v>166</v>
      </c>
      <c r="B20" s="66">
        <f>SUM(B21:B23)</f>
        <v>42600</v>
      </c>
      <c r="C20" s="66">
        <f>SUM(C21:C23)</f>
        <v>9725.4</v>
      </c>
      <c r="D20" s="66">
        <f t="shared" si="0"/>
        <v>-32874.6</v>
      </c>
    </row>
    <row r="21" spans="1:5" x14ac:dyDescent="0.25">
      <c r="A21" s="44" t="s">
        <v>161</v>
      </c>
      <c r="B21" s="67">
        <v>369.6</v>
      </c>
      <c r="C21" s="67">
        <v>155.30000000000001</v>
      </c>
      <c r="D21" s="67">
        <f t="shared" si="0"/>
        <v>-214.3</v>
      </c>
    </row>
    <row r="22" spans="1:5" x14ac:dyDescent="0.25">
      <c r="A22" s="44" t="s">
        <v>162</v>
      </c>
      <c r="B22" s="67">
        <v>3959.6</v>
      </c>
      <c r="C22" s="67">
        <v>1046.0999999999999</v>
      </c>
      <c r="D22" s="67">
        <f t="shared" si="0"/>
        <v>-2913.5</v>
      </c>
    </row>
    <row r="23" spans="1:5" x14ac:dyDescent="0.25">
      <c r="A23" s="44" t="s">
        <v>163</v>
      </c>
      <c r="B23" s="67">
        <v>38270.800000000003</v>
      </c>
      <c r="C23" s="67">
        <v>8524</v>
      </c>
      <c r="D23" s="67">
        <f t="shared" si="0"/>
        <v>-29746.800000000003</v>
      </c>
    </row>
    <row r="24" spans="1:5" ht="31.5" x14ac:dyDescent="0.25">
      <c r="A24" s="43" t="s">
        <v>167</v>
      </c>
      <c r="B24" s="46"/>
      <c r="C24" s="46"/>
      <c r="D24" s="66"/>
    </row>
    <row r="25" spans="1:5" x14ac:dyDescent="0.25">
      <c r="A25" s="44" t="s">
        <v>161</v>
      </c>
      <c r="B25" s="47">
        <f t="shared" ref="B25:B27" si="3">B21/12/B9</f>
        <v>30.8</v>
      </c>
      <c r="C25" s="47">
        <f>C21/2.5/C9</f>
        <v>62.120000000000005</v>
      </c>
      <c r="D25" s="67">
        <f t="shared" si="0"/>
        <v>31.320000000000004</v>
      </c>
    </row>
    <row r="26" spans="1:5" x14ac:dyDescent="0.25">
      <c r="A26" s="44" t="s">
        <v>162</v>
      </c>
      <c r="B26" s="47">
        <f t="shared" si="3"/>
        <v>7.6292870905587664</v>
      </c>
      <c r="C26" s="47">
        <f>C22/2.5/C10</f>
        <v>7.2144827586206883</v>
      </c>
      <c r="D26" s="67">
        <f t="shared" si="0"/>
        <v>-0.41480433193807809</v>
      </c>
    </row>
    <row r="27" spans="1:5" x14ac:dyDescent="0.25">
      <c r="A27" s="44" t="s">
        <v>163</v>
      </c>
      <c r="B27" s="47">
        <f t="shared" si="3"/>
        <v>14.696927803379417</v>
      </c>
      <c r="C27" s="47">
        <f>C23/2.5/C11</f>
        <v>13.804048582995952</v>
      </c>
      <c r="D27" s="67">
        <f t="shared" si="0"/>
        <v>-0.89287922038346501</v>
      </c>
    </row>
    <row r="28" spans="1:5" x14ac:dyDescent="0.25">
      <c r="A28" s="39"/>
    </row>
    <row r="29" spans="1:5" x14ac:dyDescent="0.25">
      <c r="A29" s="39"/>
    </row>
    <row r="30" spans="1:5" ht="16.149999999999999" customHeight="1" thickBot="1" x14ac:dyDescent="0.3">
      <c r="A30" s="51" t="s">
        <v>184</v>
      </c>
      <c r="B30" s="156" t="s">
        <v>176</v>
      </c>
      <c r="C30" s="156"/>
      <c r="D30" s="156"/>
      <c r="E30" s="49"/>
    </row>
    <row r="31" spans="1:5" x14ac:dyDescent="0.25">
      <c r="A31" s="52" t="s">
        <v>172</v>
      </c>
      <c r="B31" s="3"/>
      <c r="C31" s="176" t="s">
        <v>171</v>
      </c>
      <c r="D31" s="176"/>
      <c r="E31" s="13"/>
    </row>
    <row r="32" spans="1:5" x14ac:dyDescent="0.25">
      <c r="A32" s="39"/>
    </row>
  </sheetData>
  <mergeCells count="9">
    <mergeCell ref="E12:N12"/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  <vt:lpstr>'Таблиця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2023-05-30T12:13:14Z</dcterms:modified>
</cp:coreProperties>
</file>